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xr:revisionPtr revIDLastSave="0" documentId="8_{66899B3D-D575-401A-933E-F5A1CB10FB0B}" xr6:coauthVersionLast="47" xr6:coauthVersionMax="47" xr10:uidLastSave="{00000000-0000-0000-0000-000000000000}"/>
  <bookViews>
    <workbookView xWindow="3510" yWindow="3510" windowWidth="21630" windowHeight="14700" activeTab="1" xr2:uid="{00000000-000D-0000-FFFF-FFFF00000000}"/>
  </bookViews>
  <sheets>
    <sheet name="2020 BIL" sheetId="13" r:id="rId1"/>
    <sheet name="2021 BIL" sheetId="14" r:id="rId2"/>
    <sheet name="Cespiti 31 12 21" sheetId="15" r:id="rId3"/>
    <sheet name="Cesp Assic" sheetId="16" r:id="rId4"/>
    <sheet name="TM" sheetId="2" r:id="rId5"/>
  </sheets>
  <definedNames>
    <definedName name="_xlnm._FilterDatabase" localSheetId="0" hidden="1">'2020 BIL'!$A$2:$J$345</definedName>
    <definedName name="_xlnm._FilterDatabase" localSheetId="1" hidden="1">'2021 BIL'!$A$2:$J$297</definedName>
    <definedName name="_xlnm._FilterDatabase" localSheetId="2" hidden="1">'Cespiti 31 12 21'!$A$3:$N$70</definedName>
    <definedName name="_xlnm.Print_Area" localSheetId="0">'2020 BIL'!$A:$J</definedName>
    <definedName name="_xlnm.Print_Area" localSheetId="1">'2021 BIL'!$A:$J</definedName>
    <definedName name="_xlnm.Print_Titles" localSheetId="0">'2020 BIL'!$2:$3</definedName>
    <definedName name="_xlnm.Print_Titles" localSheetId="1">'2021 BIL'!$2:$3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9" i="16" l="1"/>
  <c r="M59" i="16" s="1"/>
  <c r="M53" i="16"/>
  <c r="M52" i="16"/>
  <c r="M51" i="16"/>
  <c r="K50" i="16"/>
  <c r="M50" i="16" s="1"/>
  <c r="M49" i="16"/>
  <c r="K48" i="16"/>
  <c r="M48" i="16" s="1"/>
  <c r="M46" i="16"/>
  <c r="K46" i="16"/>
  <c r="K45" i="16"/>
  <c r="M45" i="16" s="1"/>
  <c r="M44" i="16"/>
  <c r="K44" i="16"/>
  <c r="K43" i="16"/>
  <c r="M43" i="16" s="1"/>
  <c r="M42" i="16"/>
  <c r="K42" i="16"/>
  <c r="K41" i="16"/>
  <c r="M41" i="16" s="1"/>
  <c r="M40" i="16"/>
  <c r="K40" i="16"/>
  <c r="K39" i="16"/>
  <c r="M39" i="16" s="1"/>
  <c r="M38" i="16"/>
  <c r="K38" i="16"/>
  <c r="I38" i="16"/>
  <c r="I54" i="16" s="1"/>
  <c r="M37" i="16"/>
  <c r="K37" i="16"/>
  <c r="M36" i="16"/>
  <c r="K36" i="16"/>
  <c r="M35" i="16"/>
  <c r="K35" i="16"/>
  <c r="M34" i="16"/>
  <c r="K34" i="16"/>
  <c r="K33" i="16"/>
  <c r="M32" i="16"/>
  <c r="K32" i="16"/>
  <c r="K31" i="16"/>
  <c r="M31" i="16" s="1"/>
  <c r="M30" i="16"/>
  <c r="K30" i="16"/>
  <c r="K29" i="16"/>
  <c r="M29" i="16" s="1"/>
  <c r="M28" i="16"/>
  <c r="K28" i="16"/>
  <c r="K27" i="16"/>
  <c r="M27" i="16" s="1"/>
  <c r="M26" i="16"/>
  <c r="K26" i="16"/>
  <c r="K25" i="16"/>
  <c r="M25" i="16" s="1"/>
  <c r="M24" i="16"/>
  <c r="K24" i="16"/>
  <c r="K23" i="16"/>
  <c r="M23" i="16" s="1"/>
  <c r="M22" i="16"/>
  <c r="K22" i="16"/>
  <c r="K54" i="16" s="1"/>
  <c r="I18" i="16"/>
  <c r="M16" i="16"/>
  <c r="K16" i="16"/>
  <c r="M15" i="16"/>
  <c r="K15" i="16"/>
  <c r="M14" i="16"/>
  <c r="K14" i="16"/>
  <c r="M13" i="16"/>
  <c r="K13" i="16"/>
  <c r="M12" i="16"/>
  <c r="K12" i="16"/>
  <c r="M11" i="16"/>
  <c r="K11" i="16"/>
  <c r="M10" i="16"/>
  <c r="K10" i="16"/>
  <c r="M9" i="16"/>
  <c r="K9" i="16"/>
  <c r="M8" i="16"/>
  <c r="K8" i="16"/>
  <c r="M7" i="16"/>
  <c r="K7" i="16"/>
  <c r="M6" i="16"/>
  <c r="K6" i="16"/>
  <c r="M5" i="16"/>
  <c r="K5" i="16"/>
  <c r="K18" i="16" s="1"/>
  <c r="M4" i="16"/>
  <c r="M18" i="16" s="1"/>
  <c r="K4" i="16"/>
  <c r="N70" i="15"/>
  <c r="N69" i="15"/>
  <c r="N68" i="15"/>
  <c r="L67" i="15"/>
  <c r="N67" i="15" s="1"/>
  <c r="N66" i="15"/>
  <c r="L66" i="15"/>
  <c r="L65" i="15"/>
  <c r="N65" i="15" s="1"/>
  <c r="N64" i="15"/>
  <c r="N63" i="15"/>
  <c r="L62" i="15"/>
  <c r="N62" i="15" s="1"/>
  <c r="N61" i="15"/>
  <c r="L61" i="15"/>
  <c r="N60" i="15"/>
  <c r="N59" i="15"/>
  <c r="L59" i="15"/>
  <c r="N58" i="15"/>
  <c r="L58" i="15"/>
  <c r="N57" i="15"/>
  <c r="L57" i="15"/>
  <c r="N56" i="15"/>
  <c r="L56" i="15"/>
  <c r="N55" i="15"/>
  <c r="M53" i="15"/>
  <c r="N52" i="15"/>
  <c r="L52" i="15"/>
  <c r="L51" i="15"/>
  <c r="N51" i="15" s="1"/>
  <c r="N50" i="15"/>
  <c r="L50" i="15"/>
  <c r="L49" i="15"/>
  <c r="J49" i="15"/>
  <c r="N49" i="15" s="1"/>
  <c r="J48" i="15"/>
  <c r="N47" i="15"/>
  <c r="L47" i="15"/>
  <c r="J47" i="15"/>
  <c r="N46" i="15"/>
  <c r="L46" i="15"/>
  <c r="J46" i="15"/>
  <c r="L45" i="15"/>
  <c r="J45" i="15"/>
  <c r="N45" i="15" s="1"/>
  <c r="J44" i="15"/>
  <c r="J53" i="15" s="1"/>
  <c r="N43" i="15"/>
  <c r="L43" i="15"/>
  <c r="L42" i="15"/>
  <c r="N42" i="15" s="1"/>
  <c r="N41" i="15"/>
  <c r="L41" i="15"/>
  <c r="L40" i="15"/>
  <c r="N40" i="15" s="1"/>
  <c r="N39" i="15"/>
  <c r="L39" i="15"/>
  <c r="L38" i="15"/>
  <c r="N38" i="15" s="1"/>
  <c r="N37" i="15"/>
  <c r="L37" i="15"/>
  <c r="L36" i="15"/>
  <c r="N36" i="15" s="1"/>
  <c r="N35" i="15"/>
  <c r="L35" i="15"/>
  <c r="J35" i="15"/>
  <c r="N34" i="15"/>
  <c r="L34" i="15"/>
  <c r="N30" i="15"/>
  <c r="L30" i="15"/>
  <c r="N29" i="15"/>
  <c r="L29" i="15"/>
  <c r="N28" i="15"/>
  <c r="L28" i="15"/>
  <c r="L27" i="15"/>
  <c r="N26" i="15"/>
  <c r="L26" i="15"/>
  <c r="L25" i="15"/>
  <c r="N25" i="15" s="1"/>
  <c r="N24" i="15"/>
  <c r="L24" i="15"/>
  <c r="L23" i="15"/>
  <c r="N23" i="15" s="1"/>
  <c r="N22" i="15"/>
  <c r="L22" i="15"/>
  <c r="L21" i="15"/>
  <c r="N21" i="15" s="1"/>
  <c r="N20" i="15"/>
  <c r="L20" i="15"/>
  <c r="L19" i="15"/>
  <c r="N19" i="15" s="1"/>
  <c r="N18" i="15"/>
  <c r="L18" i="15"/>
  <c r="L17" i="15"/>
  <c r="N17" i="15" s="1"/>
  <c r="N16" i="15"/>
  <c r="L16" i="15"/>
  <c r="L15" i="15"/>
  <c r="N15" i="15" s="1"/>
  <c r="N14" i="15"/>
  <c r="L14" i="15"/>
  <c r="L13" i="15"/>
  <c r="N13" i="15" s="1"/>
  <c r="N12" i="15"/>
  <c r="L12" i="15"/>
  <c r="L11" i="15"/>
  <c r="N11" i="15" s="1"/>
  <c r="N10" i="15"/>
  <c r="L10" i="15"/>
  <c r="L9" i="15"/>
  <c r="N9" i="15" s="1"/>
  <c r="N8" i="15"/>
  <c r="L8" i="15"/>
  <c r="L7" i="15"/>
  <c r="N6" i="15"/>
  <c r="N5" i="15"/>
  <c r="G341" i="14"/>
  <c r="E338" i="14"/>
  <c r="G336" i="14"/>
  <c r="E333" i="14"/>
  <c r="E340" i="14" s="1"/>
  <c r="E341" i="14" s="1"/>
  <c r="G316" i="14"/>
  <c r="E307" i="14"/>
  <c r="G303" i="14"/>
  <c r="G309" i="14" s="1"/>
  <c r="J293" i="14"/>
  <c r="I293" i="14"/>
  <c r="H293" i="14"/>
  <c r="G293" i="14"/>
  <c r="D293" i="14"/>
  <c r="J291" i="14"/>
  <c r="I291" i="14"/>
  <c r="H291" i="14"/>
  <c r="E323" i="14" s="1"/>
  <c r="G291" i="14"/>
  <c r="D291" i="14"/>
  <c r="J284" i="14"/>
  <c r="I284" i="14"/>
  <c r="H284" i="14"/>
  <c r="E322" i="14" s="1"/>
  <c r="G284" i="14"/>
  <c r="D284" i="14"/>
  <c r="J282" i="14"/>
  <c r="I282" i="14"/>
  <c r="H282" i="14"/>
  <c r="E321" i="14" s="1"/>
  <c r="G282" i="14"/>
  <c r="D282" i="14"/>
  <c r="J269" i="14"/>
  <c r="I269" i="14"/>
  <c r="H269" i="14"/>
  <c r="E320" i="14" s="1"/>
  <c r="G269" i="14"/>
  <c r="D269" i="14"/>
  <c r="I267" i="14"/>
  <c r="H267" i="14"/>
  <c r="G267" i="14"/>
  <c r="D267" i="14"/>
  <c r="J256" i="14"/>
  <c r="J267" i="14" s="1"/>
  <c r="J248" i="14"/>
  <c r="J225" i="14"/>
  <c r="I225" i="14"/>
  <c r="H225" i="14"/>
  <c r="E318" i="14" s="1"/>
  <c r="G225" i="14"/>
  <c r="D225" i="14"/>
  <c r="J209" i="14"/>
  <c r="I209" i="14"/>
  <c r="H209" i="14"/>
  <c r="E317" i="14" s="1"/>
  <c r="G209" i="14"/>
  <c r="D209" i="14"/>
  <c r="J100" i="14"/>
  <c r="I100" i="14"/>
  <c r="H100" i="14"/>
  <c r="E316" i="14" s="1"/>
  <c r="G100" i="14"/>
  <c r="D100" i="14"/>
  <c r="J73" i="14"/>
  <c r="I73" i="14"/>
  <c r="H73" i="14"/>
  <c r="E315" i="14" s="1"/>
  <c r="G73" i="14"/>
  <c r="D73" i="14"/>
  <c r="J47" i="14"/>
  <c r="I47" i="14"/>
  <c r="H47" i="14"/>
  <c r="E314" i="14" s="1"/>
  <c r="G47" i="14"/>
  <c r="D47" i="14"/>
  <c r="J41" i="14"/>
  <c r="I41" i="14"/>
  <c r="H41" i="14"/>
  <c r="G41" i="14"/>
  <c r="D41" i="14"/>
  <c r="J35" i="14"/>
  <c r="I35" i="14"/>
  <c r="H35" i="14"/>
  <c r="G35" i="14"/>
  <c r="G319" i="14" s="1"/>
  <c r="D35" i="14"/>
  <c r="J33" i="14"/>
  <c r="I33" i="14"/>
  <c r="H33" i="14"/>
  <c r="G317" i="14" s="1"/>
  <c r="G33" i="14"/>
  <c r="D33" i="14"/>
  <c r="J31" i="14"/>
  <c r="I31" i="14"/>
  <c r="H31" i="14"/>
  <c r="G31" i="14"/>
  <c r="D31" i="14"/>
  <c r="J18" i="14"/>
  <c r="I18" i="14"/>
  <c r="I294" i="14" s="1"/>
  <c r="H18" i="14"/>
  <c r="H294" i="14" s="1"/>
  <c r="G18" i="14"/>
  <c r="G294" i="14" s="1"/>
  <c r="D18" i="14"/>
  <c r="E397" i="13"/>
  <c r="E393" i="13"/>
  <c r="E392" i="13"/>
  <c r="E386" i="13"/>
  <c r="E388" i="13" s="1"/>
  <c r="E381" i="13"/>
  <c r="G357" i="13"/>
  <c r="J341" i="13"/>
  <c r="I341" i="13"/>
  <c r="H341" i="13"/>
  <c r="G341" i="13"/>
  <c r="D341" i="13"/>
  <c r="J339" i="13"/>
  <c r="E371" i="13" s="1"/>
  <c r="I339" i="13"/>
  <c r="H339" i="13"/>
  <c r="G339" i="13"/>
  <c r="D339" i="13"/>
  <c r="J332" i="13"/>
  <c r="E370" i="13" s="1"/>
  <c r="I332" i="13"/>
  <c r="H332" i="13"/>
  <c r="G332" i="13"/>
  <c r="D332" i="13"/>
  <c r="J329" i="13"/>
  <c r="I329" i="13"/>
  <c r="H329" i="13"/>
  <c r="E369" i="13" s="1"/>
  <c r="G329" i="13"/>
  <c r="D329" i="13"/>
  <c r="J313" i="13"/>
  <c r="I313" i="13"/>
  <c r="H313" i="13"/>
  <c r="E368" i="13" s="1"/>
  <c r="G313" i="13"/>
  <c r="D313" i="13"/>
  <c r="I308" i="13"/>
  <c r="H308" i="13"/>
  <c r="G308" i="13"/>
  <c r="D308" i="13"/>
  <c r="J299" i="13"/>
  <c r="J308" i="13" s="1"/>
  <c r="E367" i="13" s="1"/>
  <c r="J298" i="13"/>
  <c r="J282" i="13"/>
  <c r="I279" i="13"/>
  <c r="G279" i="13"/>
  <c r="D279" i="13"/>
  <c r="J272" i="13"/>
  <c r="J279" i="13" s="1"/>
  <c r="J271" i="13"/>
  <c r="H259" i="13"/>
  <c r="H279" i="13" s="1"/>
  <c r="E366" i="13" s="1"/>
  <c r="I247" i="13"/>
  <c r="H247" i="13"/>
  <c r="G247" i="13"/>
  <c r="D247" i="13"/>
  <c r="J204" i="13"/>
  <c r="J247" i="13" s="1"/>
  <c r="I155" i="13"/>
  <c r="H155" i="13"/>
  <c r="G155" i="13"/>
  <c r="D155" i="13"/>
  <c r="J137" i="13"/>
  <c r="J155" i="13" s="1"/>
  <c r="E364" i="13" s="1"/>
  <c r="J125" i="13"/>
  <c r="I125" i="13"/>
  <c r="H125" i="13"/>
  <c r="E363" i="13" s="1"/>
  <c r="G125" i="13"/>
  <c r="D125" i="13"/>
  <c r="J80" i="13"/>
  <c r="I80" i="13"/>
  <c r="H80" i="13"/>
  <c r="E362" i="13" s="1"/>
  <c r="G80" i="13"/>
  <c r="D80" i="13"/>
  <c r="J72" i="13"/>
  <c r="I72" i="13"/>
  <c r="H72" i="13"/>
  <c r="G72" i="13"/>
  <c r="D72" i="13"/>
  <c r="J54" i="13"/>
  <c r="I54" i="13"/>
  <c r="H54" i="13"/>
  <c r="G54" i="13"/>
  <c r="G367" i="13" s="1"/>
  <c r="D54" i="13"/>
  <c r="J51" i="13"/>
  <c r="I51" i="13"/>
  <c r="H51" i="13"/>
  <c r="G51" i="13"/>
  <c r="D51" i="13"/>
  <c r="J48" i="13"/>
  <c r="I48" i="13"/>
  <c r="G365" i="13" s="1"/>
  <c r="H48" i="13"/>
  <c r="G48" i="13"/>
  <c r="D48" i="13"/>
  <c r="J44" i="13"/>
  <c r="I44" i="13"/>
  <c r="H44" i="13"/>
  <c r="G44" i="13"/>
  <c r="D44" i="13"/>
  <c r="J22" i="13"/>
  <c r="I22" i="13"/>
  <c r="I342" i="13" s="1"/>
  <c r="H22" i="13"/>
  <c r="H342" i="13" s="1"/>
  <c r="G22" i="13"/>
  <c r="G342" i="13" s="1"/>
  <c r="G343" i="13" s="1"/>
  <c r="D22" i="13"/>
  <c r="J294" i="14" l="1"/>
  <c r="I295" i="14" s="1"/>
  <c r="M54" i="16"/>
  <c r="G295" i="14"/>
  <c r="J342" i="13"/>
  <c r="I343" i="13" s="1"/>
  <c r="E365" i="13"/>
  <c r="E373" i="13" s="1"/>
  <c r="E319" i="14"/>
  <c r="E325" i="14" s="1"/>
  <c r="L53" i="15"/>
  <c r="G314" i="14"/>
  <c r="G325" i="14" s="1"/>
  <c r="N7" i="15"/>
  <c r="L44" i="15"/>
  <c r="L48" i="15"/>
  <c r="N48" i="15" s="1"/>
  <c r="E354" i="13"/>
  <c r="E357" i="13" s="1"/>
  <c r="H357" i="13" s="1"/>
  <c r="N44" i="15"/>
  <c r="G362" i="13"/>
  <c r="G373" i="13" s="1"/>
  <c r="E305" i="14"/>
  <c r="E309" i="14" s="1"/>
  <c r="H309" i="14" s="1"/>
  <c r="N53" i="15" l="1"/>
  <c r="E375" i="13"/>
  <c r="E374" i="13"/>
  <c r="G375" i="13"/>
  <c r="E326" i="14"/>
  <c r="E327" i="14" s="1"/>
  <c r="G327" i="14"/>
  <c r="G326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Ennio Ambroso</author>
  </authors>
  <commentList>
    <comment ref="G16" authorId="0" shapeId="0" xr:uid="{FDD82259-922E-4027-A16F-CEE8CB4350E8}">
      <text>
        <r>
          <rPr>
            <b/>
            <sz val="9"/>
            <color indexed="81"/>
            <rFont val="Tahoma"/>
            <family val="2"/>
          </rPr>
          <t>100 Agostino 02/06
100 Paolo 08/06</t>
        </r>
      </text>
    </comment>
    <comment ref="F129" authorId="0" shapeId="0" xr:uid="{109D4343-0D08-4951-BD6F-0458C428954E}">
      <text>
        <r>
          <rPr>
            <b/>
            <sz val="9"/>
            <color indexed="81"/>
            <rFont val="Tahoma"/>
            <family val="2"/>
          </rPr>
          <t>Rimborso parrocchia</t>
        </r>
      </text>
    </comment>
    <comment ref="F136" authorId="0" shapeId="0" xr:uid="{7169A9CB-EA6F-42B5-8538-55E535A1C9A1}">
      <text>
        <r>
          <rPr>
            <b/>
            <sz val="9"/>
            <color indexed="81"/>
            <rFont val="Tahoma"/>
            <family val="2"/>
          </rPr>
          <t>Rimborso parrocchia</t>
        </r>
      </text>
    </comment>
    <comment ref="F137" authorId="0" shapeId="0" xr:uid="{8F45BB94-338B-4FF3-B8A7-EE28AB216269}">
      <text>
        <r>
          <rPr>
            <b/>
            <sz val="9"/>
            <color indexed="81"/>
            <rFont val="Tahoma"/>
            <family val="2"/>
          </rPr>
          <t>1 RICARICA FATTA IN PRECEDDENZA</t>
        </r>
      </text>
    </comment>
    <comment ref="J140" authorId="0" shapeId="0" xr:uid="{5F65F73B-0045-4D3F-9512-38C0C7AE3198}">
      <text>
        <r>
          <rPr>
            <b/>
            <sz val="9"/>
            <color indexed="81"/>
            <rFont val="Tahoma"/>
            <family val="2"/>
          </rPr>
          <t>Importo bolllette
6,221,79
Erogato 5,221,79
1,000,00 quota soci
compensato</t>
        </r>
      </text>
    </comment>
    <comment ref="F145" authorId="0" shapeId="0" xr:uid="{55A592E3-1D5A-4946-9D8E-59FD52F9EB10}">
      <text>
        <r>
          <rPr>
            <b/>
            <sz val="9"/>
            <color indexed="81"/>
            <rFont val="Tahoma"/>
            <family val="2"/>
          </rPr>
          <t>Rimborso parrocchia</t>
        </r>
      </text>
    </comment>
    <comment ref="J204" authorId="0" shapeId="0" xr:uid="{9051C4CB-D09C-4C3B-B8A9-B58B8CE9D05B}">
      <text>
        <r>
          <rPr>
            <b/>
            <sz val="9"/>
            <color indexed="81"/>
            <rFont val="Tahoma"/>
            <family val="2"/>
          </rPr>
          <t>rettifica</t>
        </r>
      </text>
    </comment>
    <comment ref="H259" authorId="0" shapeId="0" xr:uid="{C1C5A642-B493-4564-9F3C-DF0166DF354C}">
      <text>
        <r>
          <rPr>
            <b/>
            <sz val="9"/>
            <color indexed="81"/>
            <rFont val="Tahoma"/>
            <family val="2"/>
          </rPr>
          <t>2,85 da Ennio</t>
        </r>
      </text>
    </comment>
    <comment ref="G363" authorId="0" shapeId="0" xr:uid="{6E79019B-B8E6-4DC4-AB22-916A24B29571}">
      <text>
        <r>
          <rPr>
            <b/>
            <sz val="9"/>
            <color indexed="81"/>
            <rFont val="Tahoma"/>
            <family val="2"/>
          </rPr>
          <t>Comprende € 1,000 Caritas Duomo/compens utenze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Ennio Ambroso</author>
  </authors>
  <commentList>
    <comment ref="G315" authorId="0" shapeId="0" xr:uid="{F3108A7F-DFA0-4DCB-B1B5-6CEBA9B21A80}">
      <text>
        <r>
          <rPr>
            <b/>
            <sz val="9"/>
            <color indexed="81"/>
            <rFont val="Tahoma"/>
            <charset val="1"/>
          </rPr>
          <t>Affiliati e Soci</t>
        </r>
      </text>
    </comment>
  </commentList>
</comments>
</file>

<file path=xl/sharedStrings.xml><?xml version="1.0" encoding="utf-8"?>
<sst xmlns="http://schemas.openxmlformats.org/spreadsheetml/2006/main" count="2870" uniqueCount="671">
  <si>
    <t>DATA</t>
  </si>
  <si>
    <t>CASSA</t>
  </si>
  <si>
    <t>BANCA</t>
  </si>
  <si>
    <t>ENTRATE</t>
  </si>
  <si>
    <t>USCITE</t>
  </si>
  <si>
    <t>TOTALE</t>
  </si>
  <si>
    <t>E01</t>
  </si>
  <si>
    <t>TM</t>
  </si>
  <si>
    <t>OPERATORE</t>
  </si>
  <si>
    <t>TIPI MOVIMENTO</t>
  </si>
  <si>
    <t>E02</t>
  </si>
  <si>
    <t>OFFERTE</t>
  </si>
  <si>
    <t>E03</t>
  </si>
  <si>
    <t>ENTRATE CONTANTI</t>
  </si>
  <si>
    <t>CONTRIBUTI</t>
  </si>
  <si>
    <t>U01</t>
  </si>
  <si>
    <t>U02</t>
  </si>
  <si>
    <t>U03</t>
  </si>
  <si>
    <t>UTENZE</t>
  </si>
  <si>
    <t>SALDI INIZIALI</t>
  </si>
  <si>
    <t>CASSA PADANA</t>
  </si>
  <si>
    <t>CAUSALE MOVIMENTO</t>
  </si>
  <si>
    <t>U06</t>
  </si>
  <si>
    <t>GC</t>
  </si>
  <si>
    <t>PRELIEVO</t>
  </si>
  <si>
    <t>U04</t>
  </si>
  <si>
    <t>COMPETENZE BANCARIE</t>
  </si>
  <si>
    <t>Cassa Padana</t>
  </si>
  <si>
    <t>Contributo</t>
  </si>
  <si>
    <t>E04</t>
  </si>
  <si>
    <t>Competenze bancarie</t>
  </si>
  <si>
    <t>Prelievo</t>
  </si>
  <si>
    <t>Baroncini</t>
  </si>
  <si>
    <t>Acque Veronesi</t>
  </si>
  <si>
    <t>EMPORIO della SOLIDARIETA'</t>
  </si>
  <si>
    <t>Sacchetti</t>
  </si>
  <si>
    <t>San Vincenzo</t>
  </si>
  <si>
    <t>Offerta</t>
  </si>
  <si>
    <t>Unione Comuni</t>
  </si>
  <si>
    <t>Comune di Legnago</t>
  </si>
  <si>
    <t>Trasporti</t>
  </si>
  <si>
    <t>Mercatino</t>
  </si>
  <si>
    <t>Cassa</t>
  </si>
  <si>
    <t>Prodotti vari</t>
  </si>
  <si>
    <t>Acqua</t>
  </si>
  <si>
    <t>Nihao</t>
  </si>
  <si>
    <t>Legnagoferr</t>
  </si>
  <si>
    <t>Amazon</t>
  </si>
  <si>
    <t>Gasolio</t>
  </si>
  <si>
    <t>Regione Veneto</t>
  </si>
  <si>
    <t>Gritti</t>
  </si>
  <si>
    <t>Ebay</t>
  </si>
  <si>
    <t>Caritas Porto</t>
  </si>
  <si>
    <t>U07</t>
  </si>
  <si>
    <t>Pivatello</t>
  </si>
  <si>
    <t>Varie</t>
  </si>
  <si>
    <t>Mattiazzi Antonella</t>
  </si>
  <si>
    <t>Agenzia Entrate</t>
  </si>
  <si>
    <t>Tassa registro (+ bolli '19)</t>
  </si>
  <si>
    <t>Quota 2020</t>
  </si>
  <si>
    <t>TRASPORTI</t>
  </si>
  <si>
    <t>RIFORNIMENTI PRODOTTI</t>
  </si>
  <si>
    <t>U05</t>
  </si>
  <si>
    <t>TIPO</t>
  </si>
  <si>
    <t>U08</t>
  </si>
  <si>
    <t>Contributo - sdo 2019</t>
  </si>
  <si>
    <t>Opera Missionaria</t>
  </si>
  <si>
    <t>Vestiti</t>
  </si>
  <si>
    <t>Soci</t>
  </si>
  <si>
    <t>Bollo</t>
  </si>
  <si>
    <t>Assic</t>
  </si>
  <si>
    <t>Manut</t>
  </si>
  <si>
    <t>Noleggi</t>
  </si>
  <si>
    <t>AcqVer</t>
  </si>
  <si>
    <t>Aliment</t>
  </si>
  <si>
    <t>Pulizia</t>
  </si>
  <si>
    <t>Cucito</t>
  </si>
  <si>
    <t>Cucina</t>
  </si>
  <si>
    <t>Italiano</t>
  </si>
  <si>
    <t>Medicina</t>
  </si>
  <si>
    <t>CORSI/ASSISTENZA</t>
  </si>
  <si>
    <t>Mercato</t>
  </si>
  <si>
    <t>Pubblici</t>
  </si>
  <si>
    <t>Orogas</t>
  </si>
  <si>
    <t>Rifornimento</t>
  </si>
  <si>
    <t>Cambio lampadina</t>
  </si>
  <si>
    <t>Latte x neonati - Dimitru Cassandra</t>
  </si>
  <si>
    <t>Arredo</t>
  </si>
  <si>
    <t>Paletti per fioriera</t>
  </si>
  <si>
    <t>Assimoco</t>
  </si>
  <si>
    <t>Polizza volontari</t>
  </si>
  <si>
    <t>Corsi/Assistenza</t>
  </si>
  <si>
    <t>Cartoleria</t>
  </si>
  <si>
    <t>ft. 573 del 11/09/19</t>
  </si>
  <si>
    <t>ft. 617 del 26/09/19</t>
  </si>
  <si>
    <t>ft. 827 del 16/12/19</t>
  </si>
  <si>
    <t>Errato pagam. Ft. 2569</t>
  </si>
  <si>
    <t>DDT 280 del 10/01/20</t>
  </si>
  <si>
    <t>e/c ft. 2569 del 23/05/19 - ft, 5930 del 31/10/19</t>
  </si>
  <si>
    <t>InfoSysNet di Cherubini</t>
  </si>
  <si>
    <t>Ft. 37/2019 del 06/08/19</t>
  </si>
  <si>
    <t>Proteko Nordest Sicurezza</t>
  </si>
  <si>
    <t>ft.  3394del 30/09/19</t>
  </si>
  <si>
    <t>Prestaz</t>
  </si>
  <si>
    <t>Caritas Legnago-Duomo</t>
  </si>
  <si>
    <t>Sostituzione lampadina furgone</t>
  </si>
  <si>
    <t>Spesa alimentare</t>
  </si>
  <si>
    <t>E05</t>
  </si>
  <si>
    <t>ACCREDITI VARI</t>
  </si>
  <si>
    <t>U09</t>
  </si>
  <si>
    <t>Postali</t>
  </si>
  <si>
    <t>Ufficio Postale</t>
  </si>
  <si>
    <t>Raccom. x UTA Edenred - sk carburante</t>
  </si>
  <si>
    <t>Raccom. x Wind - cambio intestazione</t>
  </si>
  <si>
    <t>Materiale</t>
  </si>
  <si>
    <t>Daniela</t>
  </si>
  <si>
    <t>Tamburo stampante</t>
  </si>
  <si>
    <t>Materiali</t>
  </si>
  <si>
    <t>Terra per aiuole</t>
  </si>
  <si>
    <t xml:space="preserve">Raccom. X </t>
  </si>
  <si>
    <t>Raccom. X Poliìzza assic.</t>
  </si>
  <si>
    <t>Telefonino x CDA</t>
  </si>
  <si>
    <t>Piccola attr</t>
  </si>
  <si>
    <t>Piccol atttr</t>
  </si>
  <si>
    <t>Sim Wind x CDA</t>
  </si>
  <si>
    <t>Guanti</t>
  </si>
  <si>
    <t>Caritas Casette</t>
  </si>
  <si>
    <t>Fatt. n. 1145 del 28/02/20</t>
  </si>
  <si>
    <t>Sostegno a servizi di prossimità Covid19</t>
  </si>
  <si>
    <t>Fond.CariVr - Caritas D.</t>
  </si>
  <si>
    <t>Borse per la cosegna della spesa</t>
  </si>
  <si>
    <t>Imposta di bollo</t>
  </si>
  <si>
    <t>Contributo dalla Regione</t>
  </si>
  <si>
    <t>Fatt. n. 1740 del 31/03/20 + s.do rimessa</t>
  </si>
  <si>
    <t>Ft. 1339015 del 12/01/20</t>
  </si>
  <si>
    <t>Ft. 7428 del 27/01/20</t>
  </si>
  <si>
    <t>Ft. 2095810 del 05/02/20</t>
  </si>
  <si>
    <t>Ft. 39799 del 01/04/20</t>
  </si>
  <si>
    <t>Termometro infrarossi</t>
  </si>
  <si>
    <t>Fatt. n. 566 del 21/04/20</t>
  </si>
  <si>
    <t>Fatt. n. 1655 del 29/04/20</t>
  </si>
  <si>
    <t>Fatt. n. 632 del 30/04/20</t>
  </si>
  <si>
    <t>Saggioro Fabio</t>
  </si>
  <si>
    <t>Utenze 2019 - a Parrochia di Legnago</t>
  </si>
  <si>
    <t>Utenze 2018 - a Parrochia di Legnago</t>
  </si>
  <si>
    <t>Raccom. X Cosorzio Caes  - Assicurazione</t>
  </si>
  <si>
    <t>Trentin spa</t>
  </si>
  <si>
    <t>ft. 202,736 del 21/04/20</t>
  </si>
  <si>
    <t>Simba paper design</t>
  </si>
  <si>
    <t>ft. 662 del 30/04/20</t>
  </si>
  <si>
    <t>new</t>
  </si>
  <si>
    <t>batterie e varie</t>
  </si>
  <si>
    <t>Ripetitore Wi-Fi</t>
  </si>
  <si>
    <t>Tastiera pc</t>
  </si>
  <si>
    <t>Lavagna</t>
  </si>
  <si>
    <t>per pulizie</t>
  </si>
  <si>
    <t>M° C.Pignata - P.Zamboni</t>
  </si>
  <si>
    <t>old</t>
  </si>
  <si>
    <t>Raccomandata Wind3 - cambio Iban</t>
  </si>
  <si>
    <t>Wind3</t>
  </si>
  <si>
    <t>ft. 12988551 del 11/06/20</t>
  </si>
  <si>
    <t>Tessera carburante</t>
  </si>
  <si>
    <t>Tassa registro - Statuto aggiornato</t>
  </si>
  <si>
    <t>Supermercati Tosano</t>
  </si>
  <si>
    <t xml:space="preserve">Termoscanner - ft. N. </t>
  </si>
  <si>
    <t>Raccomandata - Reg regionale V.to - Onlus</t>
  </si>
  <si>
    <t>Marchiori Stefano</t>
  </si>
  <si>
    <t>Trasfrimento</t>
  </si>
  <si>
    <t>S.do ft, 2843 - 2589</t>
  </si>
  <si>
    <t>FT. N. 71954 DEL 12/06/20</t>
  </si>
  <si>
    <t>Ricarica</t>
  </si>
  <si>
    <t>Riparazione porta</t>
  </si>
  <si>
    <t>PPTT</t>
  </si>
  <si>
    <t>Racomandata</t>
  </si>
  <si>
    <t>manut</t>
  </si>
  <si>
    <t>tassa postale</t>
  </si>
  <si>
    <t xml:space="preserve">Ft. N. 676971 </t>
  </si>
  <si>
    <t>rimborso x cambio prodotto</t>
  </si>
  <si>
    <t>Attivazione carta</t>
  </si>
  <si>
    <t>Bernamonte Maurizio</t>
  </si>
  <si>
    <t>Coop. del Basso Ver.se</t>
  </si>
  <si>
    <t>Proteko Nordest</t>
  </si>
  <si>
    <t>Ft. N. 63 del 29/06/20</t>
  </si>
  <si>
    <t>Ft. N. 11 del 13/08/20</t>
  </si>
  <si>
    <t>mew</t>
  </si>
  <si>
    <t>Ft. N. 2014/00 del 18/06/20</t>
  </si>
  <si>
    <t>ft. N. 2809412 del 05/08</t>
  </si>
  <si>
    <t>ft. N. 2809411 del 05/08</t>
  </si>
  <si>
    <t>ft. N. 945 del 27/08</t>
  </si>
  <si>
    <t>Dimensione Ufficio</t>
  </si>
  <si>
    <t>ft. N. …..</t>
  </si>
  <si>
    <t>Kometa Italia srl</t>
  </si>
  <si>
    <t>Carrozzeria Saggioro</t>
  </si>
  <si>
    <t>Fatt. N. 227/r del 17/09/20</t>
  </si>
  <si>
    <t>Fatt. N. 697/a del 17/09/20</t>
  </si>
  <si>
    <t>Fatt. N. 2020035 del 16/09/20</t>
  </si>
  <si>
    <t>Ass. san Zeno</t>
  </si>
  <si>
    <t>Cattlica Assicurazioni - Furgone FK971DX</t>
  </si>
  <si>
    <t>Fatt. n. 4447 del 31/07/20</t>
  </si>
  <si>
    <t>rimborso doppio pagamento</t>
  </si>
  <si>
    <t>E06</t>
  </si>
  <si>
    <t>ADESIONI CORSI</t>
  </si>
  <si>
    <t>Iscritti n. 30</t>
  </si>
  <si>
    <t>Quote iscrizione</t>
  </si>
  <si>
    <t>Ft. N. 88 del 28/08/20</t>
  </si>
  <si>
    <t>Mondadori</t>
  </si>
  <si>
    <t>ft. 206,044 del 04/09/20</t>
  </si>
  <si>
    <t>Ft. N. 16359 del 05/10/20 - acq n.31 testi</t>
  </si>
  <si>
    <t>fatt. n. 3188 del 12/10/20</t>
  </si>
  <si>
    <t>E02 Totale</t>
  </si>
  <si>
    <t>E03 Totale</t>
  </si>
  <si>
    <t>E05 Totale</t>
  </si>
  <si>
    <t>E06 Totale</t>
  </si>
  <si>
    <t>GC Totale</t>
  </si>
  <si>
    <t>U02 Totale</t>
  </si>
  <si>
    <t>U03 Totale</t>
  </si>
  <si>
    <t>U04 Totale</t>
  </si>
  <si>
    <t>U05 Totale</t>
  </si>
  <si>
    <t>U06 Totale</t>
  </si>
  <si>
    <t>U07 Totale</t>
  </si>
  <si>
    <t>U08 Totale</t>
  </si>
  <si>
    <t>Totale complessivo</t>
  </si>
  <si>
    <t>Zanetti Assicurazioni</t>
  </si>
  <si>
    <t>fatt. n. 5651 del 30/09/20</t>
  </si>
  <si>
    <t>fatt. n. 20-610 del 30/09/20</t>
  </si>
  <si>
    <t>fatt. n. 328369</t>
  </si>
  <si>
    <t>Roberti srl</t>
  </si>
  <si>
    <t>ft. N. 609 - 610 del 16/10/20</t>
  </si>
  <si>
    <t>fatt. n. 3448 del 22/10/20</t>
  </si>
  <si>
    <t>fatt. n. E0180824 del 28/09</t>
  </si>
  <si>
    <t>Vittoria Ass - Inf. conduc. Pol. 902163</t>
  </si>
  <si>
    <t>Das Ass. - Jamper - pol.12300066/3</t>
  </si>
  <si>
    <t>Fondi ricavati per emergenza Covid-19</t>
  </si>
  <si>
    <t>Sanitaria Ortopedia</t>
  </si>
  <si>
    <t>fatt. n. 725 del 26/10/20</t>
  </si>
  <si>
    <t>Diensione Ufficio</t>
  </si>
  <si>
    <t>Caes Assicurazioni</t>
  </si>
  <si>
    <t>fatt. n. 454 del 30/09/20</t>
  </si>
  <si>
    <t>Proposta polizza infortuni</t>
  </si>
  <si>
    <t>fatt. n. 648del 26/10/20</t>
  </si>
  <si>
    <t>fatt. n. 370 del 22/10/20</t>
  </si>
  <si>
    <t>Andreella Pubblicità</t>
  </si>
  <si>
    <t>1° rimb. prestito x acq furgone 24/07/2017</t>
  </si>
  <si>
    <t>fatt. n. 6370 del 30/10/2020</t>
  </si>
  <si>
    <t>italiano</t>
  </si>
  <si>
    <t>N. 1 iscritto</t>
  </si>
  <si>
    <t>Ferrari Gino srl</t>
  </si>
  <si>
    <t>Portanome plastif. - scontr.fisc 138</t>
  </si>
  <si>
    <t>Comet spa</t>
  </si>
  <si>
    <t>prelievo</t>
  </si>
  <si>
    <t>MOVIMENTI FINANZIARI</t>
  </si>
  <si>
    <t>PC - fatt. n. 2708 del 11/11/2020 s.do</t>
  </si>
  <si>
    <t>PC - fatt. n. 2701 del 10/11/2020 acc.</t>
  </si>
  <si>
    <t>fatt. n. 419780</t>
  </si>
  <si>
    <t>ATTIVITA'</t>
  </si>
  <si>
    <t>PASSIVITA'</t>
  </si>
  <si>
    <t>Anonimo</t>
  </si>
  <si>
    <t>U01 Totale</t>
  </si>
  <si>
    <t>U09 Totale</t>
  </si>
  <si>
    <t>VARIAZIONE</t>
  </si>
  <si>
    <t>Immater</t>
  </si>
  <si>
    <t>Microsoft 365 family - ft. 2775 del 18/11</t>
  </si>
  <si>
    <t>ft. N. 2446099 sc. 03/06/2020</t>
  </si>
  <si>
    <t>ft. N. 74977/140814 sc. 22/06-26/08/2020</t>
  </si>
  <si>
    <t xml:space="preserve">ft. 3470471,339015,470301,312382,125304,227720,298187 </t>
  </si>
  <si>
    <t>fatt. n. 1591/20 del 07/11/20200</t>
  </si>
  <si>
    <t>Iliad</t>
  </si>
  <si>
    <t>Erogazione liberale</t>
  </si>
  <si>
    <t>Graziani G./Bordogna M.R.</t>
  </si>
  <si>
    <t>Emmegi di Maron Giorgia</t>
  </si>
  <si>
    <t>Vetrina frigo - acconto</t>
  </si>
  <si>
    <t>Storno c/c old - accr c/c new</t>
  </si>
  <si>
    <t>Competenze - estinzione c/c</t>
  </si>
  <si>
    <t>fatt. n. xxx/xxx del 04/12/20</t>
  </si>
  <si>
    <t>fatt. n. 1461 del 11/12/20</t>
  </si>
  <si>
    <t>ft. 1498118 del 12/11/20</t>
  </si>
  <si>
    <t>Fatt. N. 3161548 del 18/11/20 V. Minghetti</t>
  </si>
  <si>
    <t>Fatt. N. 3161547 del 18/11/20 V. XXIV Maggio</t>
  </si>
  <si>
    <t>Fatt. N. 369 del 15/12/2020</t>
  </si>
  <si>
    <t>Fatt. N. 7010 del 30/11/20</t>
  </si>
  <si>
    <t>IMU- saldo 2020</t>
  </si>
  <si>
    <t>BANDO</t>
  </si>
  <si>
    <t>1414/19</t>
  </si>
  <si>
    <t>ft. N. 653 del 23/09/20</t>
  </si>
  <si>
    <t>fatt. n. 653 del 23/09/20</t>
  </si>
  <si>
    <t>ft. N.  2177/F del 07/09/20</t>
  </si>
  <si>
    <t>Fatt. n. 4803 del 23/12/20</t>
  </si>
  <si>
    <t>Fatt. n. 1644 del 23/12/20</t>
  </si>
  <si>
    <t>Marchiori Roberto</t>
  </si>
  <si>
    <t>Rimborso tesssera bancomat</t>
  </si>
  <si>
    <t>Privati</t>
  </si>
  <si>
    <t>Luce</t>
  </si>
  <si>
    <t>fatt. n. E0218484 del 27/11/20</t>
  </si>
  <si>
    <t>2° rimb. prestito x acq furgone 24/07/2017</t>
  </si>
  <si>
    <t>Associazione S. Vincenzo</t>
  </si>
  <si>
    <t>Unieuro</t>
  </si>
  <si>
    <t>TV 65" - ft. N. 52-03131del 30/12/20</t>
  </si>
  <si>
    <t>ZZZ</t>
  </si>
  <si>
    <t>E04 Totale</t>
  </si>
  <si>
    <t>ZZZ Totale</t>
  </si>
  <si>
    <t>Patrimonio</t>
  </si>
  <si>
    <t>Banca</t>
  </si>
  <si>
    <t>Totale Passività</t>
  </si>
  <si>
    <t>Offerte</t>
  </si>
  <si>
    <t>Saldo accantonato</t>
  </si>
  <si>
    <t>Perdita</t>
  </si>
  <si>
    <t>Totale a pareggio</t>
  </si>
  <si>
    <t>SALDI FINALI</t>
  </si>
  <si>
    <t>EMPORIO DELLA SOLIDARIETA' - SAN MARTINO - ONLUS</t>
  </si>
  <si>
    <t>Bilancio esercizio al 31/12/2020</t>
  </si>
  <si>
    <t>Prestiti</t>
  </si>
  <si>
    <t>Fornitori</t>
  </si>
  <si>
    <t>NST Informatica</t>
  </si>
  <si>
    <t>AIA Agricola</t>
  </si>
  <si>
    <t>Immobilizzi</t>
  </si>
  <si>
    <t xml:space="preserve">Contributi </t>
  </si>
  <si>
    <t>Contributo ai corsi</t>
  </si>
  <si>
    <t>Accrediti vari</t>
  </si>
  <si>
    <t>Utenze</t>
  </si>
  <si>
    <t>Quote annuali</t>
  </si>
  <si>
    <t>Rifornimento prodotti</t>
  </si>
  <si>
    <t>Totale Uscite</t>
  </si>
  <si>
    <t>Totale Entrate</t>
  </si>
  <si>
    <t>Rimborso prestito</t>
  </si>
  <si>
    <t>SERVIZI/PRESTAZIONI</t>
  </si>
  <si>
    <t>Consul</t>
  </si>
  <si>
    <t>U10</t>
  </si>
  <si>
    <t>Boll/IMU</t>
  </si>
  <si>
    <t>VARI x ATTIVITA'</t>
  </si>
  <si>
    <t>PROD. di CONSUMO NO ATTIV</t>
  </si>
  <si>
    <t>U10 Totale</t>
  </si>
  <si>
    <t>Servizi e Prestazioni</t>
  </si>
  <si>
    <t>IMMOBILI/STRUTTURA</t>
  </si>
  <si>
    <t>n. 2 Ricarica</t>
  </si>
  <si>
    <t>Immobili/Struttura</t>
  </si>
  <si>
    <t>Prod. di consumo No Attiv</t>
  </si>
  <si>
    <t>Vari x Attività</t>
  </si>
  <si>
    <t xml:space="preserve">Quota 2020 - compens con rimb. Bollette anni preced </t>
  </si>
  <si>
    <t>Utenze anni prec. - compens con quota soci</t>
  </si>
  <si>
    <t>Ritenuta fiscale su interessi</t>
  </si>
  <si>
    <t>"=CERCA.VERT(K2;Decodif!$1:$31;2)"</t>
  </si>
  <si>
    <t>TOTALE MOVIMENTI</t>
  </si>
  <si>
    <t>Crediti vs/Caritas Vr</t>
  </si>
  <si>
    <t>Totale Attivtà</t>
  </si>
  <si>
    <t>Bando 2020-21 DGR 443</t>
  </si>
  <si>
    <t>DGR</t>
  </si>
  <si>
    <t>Affiliati</t>
  </si>
  <si>
    <t>Ricarica Iliad</t>
  </si>
  <si>
    <t xml:space="preserve">NST informatica </t>
  </si>
  <si>
    <t>ft. N. 1463 del 30/11/20</t>
  </si>
  <si>
    <t>AIA - Agricola Italiana</t>
  </si>
  <si>
    <t>Alimenti</t>
  </si>
  <si>
    <t>FATT. N. 114489 - 618716 DEL 30/11/2020</t>
  </si>
  <si>
    <t>Bollo/RDA</t>
  </si>
  <si>
    <t>Elettrauto Dierico</t>
  </si>
  <si>
    <t>Cambio lampadine - sc fisc n. 363-002</t>
  </si>
  <si>
    <t>ft. N. 34590792 DEL 12/12/20</t>
  </si>
  <si>
    <t>Caritas Vigo</t>
  </si>
  <si>
    <t>Fatt. N. 7762 del 30/12/20</t>
  </si>
  <si>
    <t>Tenuta c/</t>
  </si>
  <si>
    <t>Scannner USB Laser cod. BP-LBSC-010</t>
  </si>
  <si>
    <t>Caes Consorzio Assic.</t>
  </si>
  <si>
    <t>Polizza 749/58/00109052 - Volontari</t>
  </si>
  <si>
    <t>ft. N. 606704 del 12/01/2021</t>
  </si>
  <si>
    <t>FATT. N. 3409 - 19391 DEL 13/01/21</t>
  </si>
  <si>
    <t>Copia chavi</t>
  </si>
  <si>
    <t>New Top Pubblicità</t>
  </si>
  <si>
    <t>ft. N. 24 del 09/02/20</t>
  </si>
  <si>
    <t>PC - ft. N. 39 00146 del 22/02/21</t>
  </si>
  <si>
    <t>ft. N. 33843 del 05/02</t>
  </si>
  <si>
    <t xml:space="preserve">Fatt. n 938 del 03/03/21 </t>
  </si>
  <si>
    <t>Pubbici</t>
  </si>
  <si>
    <t>DGR. 1372/2020</t>
  </si>
  <si>
    <t>Tavoletta x firma - ft. N. 37 del 26/01</t>
  </si>
  <si>
    <t>ft. N. 208 B del 28/02/21</t>
  </si>
  <si>
    <t>Fatt. n. 938 del 03/03/21 - integraz.</t>
  </si>
  <si>
    <t>Fatt. n. 244961</t>
  </si>
  <si>
    <t>Fatt. n. 3727386 del 12/02/21</t>
  </si>
  <si>
    <t>ft. N. 45 del 15/03/21</t>
  </si>
  <si>
    <t>ft. N. 331 del 06/04/21</t>
  </si>
  <si>
    <t>ft. N. 105878 del 01/03/21</t>
  </si>
  <si>
    <t>Global Ingross</t>
  </si>
  <si>
    <t>Center casa - ft. 012/161 del 06/04/21</t>
  </si>
  <si>
    <t>ft. N. 399/b del 31/03/21</t>
  </si>
  <si>
    <t>DGR 5/2020</t>
  </si>
  <si>
    <t>ft. N. 1851 del 31/03/21</t>
  </si>
  <si>
    <t>Fatt. n. 825755 del 12/03/21</t>
  </si>
  <si>
    <t>ft. N. 602 del 29/01/21</t>
  </si>
  <si>
    <t>ft. N. 1800 del 21/04/21</t>
  </si>
  <si>
    <t>Fatt. n. 74763 del 01/04/21</t>
  </si>
  <si>
    <t>fatt. n. 21 del 21/04/21</t>
  </si>
  <si>
    <t>FI.PA. Uno di Frattini</t>
  </si>
  <si>
    <t>FK971DX  bollo 2017-2021</t>
  </si>
  <si>
    <t>ft. N.593/b del 30/04/21</t>
  </si>
  <si>
    <t>Fatt. n. 925060 del 12/04/21</t>
  </si>
  <si>
    <t>Fatt. n. 114146 del 09/04/21</t>
  </si>
  <si>
    <t>Centrosedia srl</t>
  </si>
  <si>
    <t>Fatt. n. 1199 del 15/05/2021</t>
  </si>
  <si>
    <t>Fatt. n. 396279 del 21/04/21</t>
  </si>
  <si>
    <t>1 x 1</t>
  </si>
  <si>
    <t>Fatt. n. 523 del 26/05/21</t>
  </si>
  <si>
    <t>Fatt. n. 525 del 26/05/21</t>
  </si>
  <si>
    <t>Fatt. n. 202 del 28/05/21</t>
  </si>
  <si>
    <t>Fatt. n. 36726/VA del 19/04/21</t>
  </si>
  <si>
    <t>Fatt. n. 196687/IS del 19/04/21</t>
  </si>
  <si>
    <t>Fatt. n. 40284/VA ddel 28/04/21</t>
  </si>
  <si>
    <t>Fatt. n. 215668/IS del 28/04/21</t>
  </si>
  <si>
    <t xml:space="preserve">Carrozzeria Sagggioro </t>
  </si>
  <si>
    <t>Fatt. 115 del 07/05/21 - Revisione</t>
  </si>
  <si>
    <t>RSP General Contract srls</t>
  </si>
  <si>
    <t>Fatt. N. 64 del 28/05 - Modifica pareti</t>
  </si>
  <si>
    <t>Cattolica Assicurazioni</t>
  </si>
  <si>
    <t>Pol. 12/300502 - Incendio e Risk vari</t>
  </si>
  <si>
    <t>Vittoria Assicurazioni</t>
  </si>
  <si>
    <t>Pol. 13/147505 - Jumper - RCA</t>
  </si>
  <si>
    <t>ft. N. 769/B del 31/05/21</t>
  </si>
  <si>
    <t>Fatt. N. 3134 del 31/05/21</t>
  </si>
  <si>
    <t>Fatt. N. 11467 del 10/06/21</t>
  </si>
  <si>
    <t>Fatt. N. 3047772del 15/05/21</t>
  </si>
  <si>
    <t>Competenze banca</t>
  </si>
  <si>
    <t>Inauto srl</t>
  </si>
  <si>
    <t>fatt. N. 157 del 11/06/21</t>
  </si>
  <si>
    <t>Caritas Verona</t>
  </si>
  <si>
    <t>1 euro 1 piatto</t>
  </si>
  <si>
    <t>Fatt. n. 1011 del 16/06/21</t>
  </si>
  <si>
    <t>Fatt. n. 115129 del 26/05/21</t>
  </si>
  <si>
    <t>Infocert spa</t>
  </si>
  <si>
    <t>55-28217-007094747-Ft. N. 1214320928 25/06</t>
  </si>
  <si>
    <t>San Guseppe soc. coop.</t>
  </si>
  <si>
    <t>Fatt. n. 178 001 del 10/06/2021</t>
  </si>
  <si>
    <t>Fatt. n. 79 del 21/06/2021</t>
  </si>
  <si>
    <t>Fatt. n. 1350/N del 24/06/21</t>
  </si>
  <si>
    <t>Accredito nota 0001/202/954</t>
  </si>
  <si>
    <t>ft. N. 934/B del 30/06/21</t>
  </si>
  <si>
    <t>fatt. n. 4061 del 12/07/21</t>
  </si>
  <si>
    <t>fatt. n. 4062 del 12/07/21</t>
  </si>
  <si>
    <t>fatt. n. 4065 del 12/07/21</t>
  </si>
  <si>
    <t>fatt. n. 6152718 del 12/06/21</t>
  </si>
  <si>
    <t>fatt. n. 87 del 09/07/2021</t>
  </si>
  <si>
    <t>Fatt. n. 3727 del 30/06/2021</t>
  </si>
  <si>
    <t>Fatt. n. 180 del 13/07/2021</t>
  </si>
  <si>
    <t>Nicolis Nerino srl</t>
  </si>
  <si>
    <t>Fatt. n.  2505 ddel 12/07/21</t>
  </si>
  <si>
    <t>Gramigna Gianmaria</t>
  </si>
  <si>
    <t>ft. N. 22 del 14/05/21</t>
  </si>
  <si>
    <t>Fatt. n. 636804 del 21/06/21</t>
  </si>
  <si>
    <t>Aruba</t>
  </si>
  <si>
    <t>Ordine MO 113733324 - FT.N. 21438818 26/08/21</t>
  </si>
  <si>
    <t>ft. N. 1170 del 31/07/21</t>
  </si>
  <si>
    <t>Notifiche</t>
  </si>
  <si>
    <t>ft. N.. 9265261 del 12/07/21</t>
  </si>
  <si>
    <t>ft. N. 157508 del 23/07/2021</t>
  </si>
  <si>
    <t>Fatt. n. 4110 del 30/07/2021</t>
  </si>
  <si>
    <t>Ft. N. 5394 del 31/08/21</t>
  </si>
  <si>
    <t>Igene</t>
  </si>
  <si>
    <t>Saldo DGR 1414 del  2019/20</t>
  </si>
  <si>
    <t>Fatt. n. 1547 del 01/09/21</t>
  </si>
  <si>
    <t>ft. N. 1338 del 31/08/21</t>
  </si>
  <si>
    <t>fatt. n. 475540 del 27/07/21</t>
  </si>
  <si>
    <t>Timbri -  ft. N.  416 ddel 06/09/21</t>
  </si>
  <si>
    <t>Ft. N. 883082 del 21/08/21</t>
  </si>
  <si>
    <t>Comune Bevilacqua</t>
  </si>
  <si>
    <t>Ft. N. 6368 del 04/10/21</t>
  </si>
  <si>
    <t>Ft. N. 6373 del 04/10/21</t>
  </si>
  <si>
    <t>Ft. N. 53 del 05/10/2021</t>
  </si>
  <si>
    <t>Comune Boschi S. Anna</t>
  </si>
  <si>
    <t>Contributo n. 1 utenti</t>
  </si>
  <si>
    <t>Fatt. n. 400572/IS</t>
  </si>
  <si>
    <t>fatt. N. 1529/B del 30/09/2021</t>
  </si>
  <si>
    <t>S.do fatt. N. 1780/21/LG del 06/10/2021</t>
  </si>
  <si>
    <t>Sito WEB - anno 2021</t>
  </si>
  <si>
    <t>fatt. n. 563 del 29/09/21</t>
  </si>
  <si>
    <t>Integraz, bonifico del 30/09/21</t>
  </si>
  <si>
    <t>Comune di Minerbe</t>
  </si>
  <si>
    <t>Polizza Infortuni Utenti</t>
  </si>
  <si>
    <t>CRVR</t>
  </si>
  <si>
    <t>Ft. N. 535859 del 06/10/21</t>
  </si>
  <si>
    <t>Pol. 25,912440 Das 66 infort. Conduc.</t>
  </si>
  <si>
    <t>ft. N. 200095 ddel 23/09/21</t>
  </si>
  <si>
    <t>Comune di Bonavigo</t>
  </si>
  <si>
    <t>3° rimb. prestito x acq furgone 24/07/2017</t>
  </si>
  <si>
    <t>Fatt. n. 5574 del 30/09/2021</t>
  </si>
  <si>
    <t>S. Fatt. n. 140-FE del 04/10/2021</t>
  </si>
  <si>
    <t>"=CERCA.VERT(A21;TM!$1:$31;2)"</t>
  </si>
  <si>
    <t>Saldo utilizzato</t>
  </si>
  <si>
    <t>FORNITORI</t>
  </si>
  <si>
    <t>Ft. N. 1147 del 27/10/2021</t>
  </si>
  <si>
    <t>Fatt. n. 814777 del 30/09/21</t>
  </si>
  <si>
    <t>Moschetta Orazio</t>
  </si>
  <si>
    <t>Fatt. n. 73 del 29/10/2021</t>
  </si>
  <si>
    <t>fatt. N. 1733/B del 31/10/2021</t>
  </si>
  <si>
    <t>Fatt. N. 1735 del 05/11/2021</t>
  </si>
  <si>
    <t>Ft. N. 7404 del 11/11/2021</t>
  </si>
  <si>
    <t>Ft. N. 1239 del 17/11/21</t>
  </si>
  <si>
    <t>Tutto Galvan srl</t>
  </si>
  <si>
    <t>fatt. n. 1888 del 12/11/21</t>
  </si>
  <si>
    <t>Ft. N. 1259 del 20/11/21</t>
  </si>
  <si>
    <t>Lacav Group srl</t>
  </si>
  <si>
    <t>fatt. n. 693 del 23/11/2021</t>
  </si>
  <si>
    <t>fatt. n. 1131710 del 21/10/2021</t>
  </si>
  <si>
    <t>Ft. N. 1650 del 18/11/2021</t>
  </si>
  <si>
    <t>Ft. N. 627763/IS del 22/11/2021</t>
  </si>
  <si>
    <t>Ft. N. 633350/IS del 24/11/2021</t>
  </si>
  <si>
    <t>Ft. N. 1345 del 30/11/21</t>
  </si>
  <si>
    <t>Contributo n. 6 utenti</t>
  </si>
  <si>
    <t>Contributo n.  16 utenti</t>
  </si>
  <si>
    <t>Immat</t>
  </si>
  <si>
    <t>Ft. N. 1712 del 29/11/2021</t>
  </si>
  <si>
    <t>fatt. N. 1931/B del 30/11/2021</t>
  </si>
  <si>
    <t>ft. N. 242411 del 25/11/21</t>
  </si>
  <si>
    <t>ft. N.  8456 del 17/12/21</t>
  </si>
  <si>
    <t>ft. N. 6249 del 30/10 - ft. N. 6919 del 30/11</t>
  </si>
  <si>
    <t>Parrocchia Porto</t>
  </si>
  <si>
    <t>Marampon Paolo</t>
  </si>
  <si>
    <t>RimbKm</t>
  </si>
  <si>
    <t>Nota Spese n. 1</t>
  </si>
  <si>
    <t>MF Augusta srl</t>
  </si>
  <si>
    <t>ft. N. 76 del 25/11/21</t>
  </si>
  <si>
    <t>ft. N. 98 del 10/12/21</t>
  </si>
  <si>
    <t>Contributo n. 2 utenti</t>
  </si>
  <si>
    <t>Comune di Terrazzo</t>
  </si>
  <si>
    <t>ft. N. 487 del 27/12/21</t>
  </si>
  <si>
    <t>Marchiorri Roberto</t>
  </si>
  <si>
    <t>Ritenuta d'acconto - interessi</t>
  </si>
  <si>
    <t>Interessi maturati</t>
  </si>
  <si>
    <t>EMPORIO DELLA SOLIDARIETA' - SAN MARTINO LEGNAGO - ONLUS</t>
  </si>
  <si>
    <t>Bilancio esercizio al 31/12/2021</t>
  </si>
  <si>
    <t>EMPORIO DELLA SOLIDARIETA' - SAN MARTINO - LEGNAGO</t>
  </si>
  <si>
    <t>ELENCO CESPITI</t>
  </si>
  <si>
    <t>SITO</t>
  </si>
  <si>
    <t>DESCRIZIONE</t>
  </si>
  <si>
    <t>Q.TA</t>
  </si>
  <si>
    <t>LIBRO CESPITI</t>
  </si>
  <si>
    <t>ANNO ACQ.</t>
  </si>
  <si>
    <t>T A</t>
  </si>
  <si>
    <t>FORNITORE/ DONATORE</t>
  </si>
  <si>
    <t>N. DOCUM</t>
  </si>
  <si>
    <t>DATA DOCUM.</t>
  </si>
  <si>
    <t>IMPONIBILE</t>
  </si>
  <si>
    <t>%</t>
  </si>
  <si>
    <t>IVA</t>
  </si>
  <si>
    <t>SPESE/VALORE</t>
  </si>
  <si>
    <t>NOTE</t>
  </si>
  <si>
    <t>UFFICIO</t>
  </si>
  <si>
    <t>COMPUTER ACER</t>
  </si>
  <si>
    <t>AQ</t>
  </si>
  <si>
    <t>NEGOZIO</t>
  </si>
  <si>
    <t>STAMPANTE SCONTRINI</t>
  </si>
  <si>
    <t>AMMI.NE</t>
  </si>
  <si>
    <t>FURGONE CITROEN - XX</t>
  </si>
  <si>
    <t>50% Caritas Legnago/ 50% prest. San Vincenzo</t>
  </si>
  <si>
    <t>STAMPANTE BROHTER MFCL2710</t>
  </si>
  <si>
    <t>IENGO SRL</t>
  </si>
  <si>
    <t>SCUOLA</t>
  </si>
  <si>
    <t>PLANISFERIO</t>
  </si>
  <si>
    <t>BUFFETTI</t>
  </si>
  <si>
    <t>STAMPANTE BROTHER 2700</t>
  </si>
  <si>
    <t>AMAZON</t>
  </si>
  <si>
    <t>ACCETT</t>
  </si>
  <si>
    <t>CONTAPERSONE</t>
  </si>
  <si>
    <t>CUCINA</t>
  </si>
  <si>
    <t>IMPIANTO: MOBILE PIASTRE LAVELLO</t>
  </si>
  <si>
    <t>LEROY MERLIN</t>
  </si>
  <si>
    <t>25-020807</t>
  </si>
  <si>
    <t>IMPIANTO IDRAULICO</t>
  </si>
  <si>
    <t>ARREDO</t>
  </si>
  <si>
    <t>BACHECA</t>
  </si>
  <si>
    <t>PENTOLE SET N. 34 pezzi</t>
  </si>
  <si>
    <t>GALVAN</t>
  </si>
  <si>
    <t>MAGAZZ</t>
  </si>
  <si>
    <t>CELLA FRIGORIFERA</t>
  </si>
  <si>
    <t>EMMEGI</t>
  </si>
  <si>
    <t>TARGHE cm. 70x40 "DISR. ALIM/ABBIGL"</t>
  </si>
  <si>
    <t>ANDREELLA PUBBLICITA'</t>
  </si>
  <si>
    <t>19-0573</t>
  </si>
  <si>
    <t>STAMPAMTE BROHTER 2700</t>
  </si>
  <si>
    <t>TARGHE cm. 70x40 "SCUOLA ITALIANO"</t>
  </si>
  <si>
    <t>19-0617</t>
  </si>
  <si>
    <t>VARI</t>
  </si>
  <si>
    <t>ESTINTORI</t>
  </si>
  <si>
    <t>NORD EST ANTINC</t>
  </si>
  <si>
    <t>ESTERNO</t>
  </si>
  <si>
    <t>FARO A LED</t>
  </si>
  <si>
    <t>BAZAR SHOPPING</t>
  </si>
  <si>
    <t>BANDIERA CON BASAMENTO</t>
  </si>
  <si>
    <t>19-08227</t>
  </si>
  <si>
    <t>CDA CarSvin</t>
  </si>
  <si>
    <t>STAMPANTE BROTHER DCP 1612W</t>
  </si>
  <si>
    <t>COMET</t>
  </si>
  <si>
    <t>IMP. 149 IVA 32,78 TOT 181,78</t>
  </si>
  <si>
    <t>TELEFONINO X CDA</t>
  </si>
  <si>
    <t>SIM WIND3 x CDA</t>
  </si>
  <si>
    <t>THERMOMETER INFRARED NO CONCTACT</t>
  </si>
  <si>
    <t>SUPERMERCATI TOSANO</t>
  </si>
  <si>
    <t>RIPETITORE WI-FI</t>
  </si>
  <si>
    <t>TASTIERA PC</t>
  </si>
  <si>
    <t>NI HAO</t>
  </si>
  <si>
    <t>LAVAGNA</t>
  </si>
  <si>
    <t>MANUTENZIONE STRAORD. EDILE</t>
  </si>
  <si>
    <t>BERNAMONTE</t>
  </si>
  <si>
    <t>MANUTENZIONE STRAORD. IDRAULICA</t>
  </si>
  <si>
    <t>COOP. BASSO VERONESE</t>
  </si>
  <si>
    <t>SCHERMO PLEXIGLASS</t>
  </si>
  <si>
    <t>20-0648</t>
  </si>
  <si>
    <t>PC PORTATILE GAMING</t>
  </si>
  <si>
    <t>2708/N</t>
  </si>
  <si>
    <t>MICROSOFT 365 FAMILY</t>
  </si>
  <si>
    <t>ARMADIO EASY 600BT -18-22 PORTE</t>
  </si>
  <si>
    <t>S.RIUNION</t>
  </si>
  <si>
    <t>TV 65" - Samsung</t>
  </si>
  <si>
    <t>UNIEURO</t>
  </si>
  <si>
    <t>52-03131</t>
  </si>
  <si>
    <t>HP WORKSTATION GRAFICA</t>
  </si>
  <si>
    <t>NST INFORMATICA</t>
  </si>
  <si>
    <t>HP P224 MONITOR 21,5"</t>
  </si>
  <si>
    <t>BARCODDE SCANNER - BP-LBSC-010</t>
  </si>
  <si>
    <t>DIMENSIONE UFFICIO</t>
  </si>
  <si>
    <t>TAVOLETTA PER FIRMA</t>
  </si>
  <si>
    <t>PC PORTATILE</t>
  </si>
  <si>
    <t>39/0146</t>
  </si>
  <si>
    <t>TAVOLI x SALA RIUNIONI</t>
  </si>
  <si>
    <t>CENTROSEDIA</t>
  </si>
  <si>
    <t>MANUTENZIONE PARETI - MODIF. AULE</t>
  </si>
  <si>
    <t>RSP GENERAL CONTRACT</t>
  </si>
  <si>
    <t>MANUTENZIONE AULE</t>
  </si>
  <si>
    <t>PC</t>
  </si>
  <si>
    <t>ESPOSITORI FRIGO</t>
  </si>
  <si>
    <t>LICENZA SOFTWARE MICROSOFT</t>
  </si>
  <si>
    <t>DOTAZIONE CUCINA</t>
  </si>
  <si>
    <t>TUTTO GALVAN SRL</t>
  </si>
  <si>
    <t>TOTALI</t>
  </si>
  <si>
    <t>STAMPANTE KIOCERA</t>
  </si>
  <si>
    <t>DO</t>
  </si>
  <si>
    <t>MAGAZZINI</t>
  </si>
  <si>
    <t>SCAFFALATURE MODULARI IN FERRO</t>
  </si>
  <si>
    <t>RIPOSTIGLIO</t>
  </si>
  <si>
    <t>ASPIRAPOLVERE KARCKER</t>
  </si>
  <si>
    <t>MAGAZZINO</t>
  </si>
  <si>
    <t>TAVOLINI DA SCUOLA</t>
  </si>
  <si>
    <t>SEDIE PER TAVOLINI SCUOLA</t>
  </si>
  <si>
    <t>FRIGORIFERI A COLONNA</t>
  </si>
  <si>
    <t>SARTORIA</t>
  </si>
  <si>
    <t>MACCHINE DA CUCIRE</t>
  </si>
  <si>
    <t>BANCO</t>
  </si>
  <si>
    <t>POLTRONCONE IMBOTTITE GIREVOLI</t>
  </si>
  <si>
    <t>TAVOLO 2MT LINEARI</t>
  </si>
  <si>
    <t>UFFICI</t>
  </si>
  <si>
    <t>SCRIVANIE</t>
  </si>
  <si>
    <t>LIBRERIE</t>
  </si>
  <si>
    <t>SCHEDARI IN FERRO</t>
  </si>
  <si>
    <t>FREEZER</t>
  </si>
  <si>
    <t>FRIGORIFERO</t>
  </si>
  <si>
    <t>SITUUAZIONE AL 31/12/2021</t>
  </si>
  <si>
    <t>COPERTURA ASSICURATIVA</t>
  </si>
  <si>
    <t>SITUUAZIONE AL 31/03/2021</t>
  </si>
  <si>
    <t>Q.TA'</t>
  </si>
  <si>
    <t>DANNO</t>
  </si>
  <si>
    <t>PROVENIENZA</t>
  </si>
  <si>
    <t>SPESE  VALORE</t>
  </si>
  <si>
    <t>ACQUISTO</t>
  </si>
  <si>
    <t>DONAZIONE</t>
  </si>
  <si>
    <t>FURTO</t>
  </si>
  <si>
    <t>POL TR</t>
  </si>
  <si>
    <t>solo mater.</t>
  </si>
  <si>
    <t>imm</t>
  </si>
  <si>
    <t>Immateriali</t>
  </si>
  <si>
    <t>Pulmino</t>
  </si>
  <si>
    <t>IMMOBILIZZI</t>
  </si>
  <si>
    <t>Rimborso finanziamento</t>
  </si>
  <si>
    <t>Crediti vs/altre Caritas</t>
  </si>
  <si>
    <t>solo materiali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</si>
</sst>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€_-;\-* #,##0.00\ _€_-;_-* &quot;-&quot;??\ _€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b/>
      <sz val="10"/>
      <name val="Arial"/>
      <family val="2"/>
    </font>
    <font>
      <b/>
      <sz val="9"/>
      <color indexed="81"/>
      <name val="Tahoma"/>
      <charset val="1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8"/>
      <color rgb="FFFF000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7">
    <xf numFmtId="0" fontId="0" fillId="0" borderId="0" xfId="0"/>
    <xf numFmtId="0" fontId="2" fillId="0" borderId="0" xfId="0" applyFont="1"/>
    <xf numFmtId="0" fontId="3" fillId="0" borderId="0" xfId="0" applyFont="1"/>
    <xf numFmtId="14" fontId="3" fillId="0" borderId="0" xfId="0" applyNumberFormat="1" applyFont="1"/>
    <xf numFmtId="14" fontId="3" fillId="0" borderId="0" xfId="0" applyNumberFormat="1" applyFont="1" applyAlignment="1">
      <alignment horizontal="center"/>
    </xf>
    <xf numFmtId="164" fontId="3" fillId="0" borderId="0" xfId="1" applyFont="1"/>
    <xf numFmtId="164" fontId="2" fillId="2" borderId="1" xfId="1" applyFont="1" applyFill="1" applyBorder="1"/>
    <xf numFmtId="164" fontId="2" fillId="0" borderId="1" xfId="1" applyFont="1" applyBorder="1"/>
    <xf numFmtId="14" fontId="3" fillId="0" borderId="6" xfId="0" applyNumberFormat="1" applyFont="1" applyBorder="1"/>
    <xf numFmtId="14" fontId="3" fillId="0" borderId="8" xfId="0" applyNumberFormat="1" applyFont="1" applyBorder="1" applyAlignment="1">
      <alignment horizontal="center"/>
    </xf>
    <xf numFmtId="0" fontId="3" fillId="0" borderId="8" xfId="0" applyFont="1" applyBorder="1"/>
    <xf numFmtId="164" fontId="3" fillId="0" borderId="8" xfId="1" applyFont="1" applyBorder="1"/>
    <xf numFmtId="164" fontId="3" fillId="0" borderId="9" xfId="1" applyFont="1" applyBorder="1"/>
    <xf numFmtId="0" fontId="2" fillId="0" borderId="6" xfId="0" applyFont="1" applyBorder="1"/>
    <xf numFmtId="0" fontId="0" fillId="0" borderId="8" xfId="0" applyBorder="1"/>
    <xf numFmtId="0" fontId="0" fillId="0" borderId="6" xfId="0" applyBorder="1"/>
    <xf numFmtId="14" fontId="0" fillId="0" borderId="8" xfId="0" applyNumberFormat="1" applyBorder="1" applyAlignment="1">
      <alignment horizontal="center"/>
    </xf>
    <xf numFmtId="14" fontId="0" fillId="0" borderId="6" xfId="0" applyNumberFormat="1" applyBorder="1"/>
    <xf numFmtId="164" fontId="1" fillId="0" borderId="8" xfId="1" applyBorder="1"/>
    <xf numFmtId="164" fontId="1" fillId="0" borderId="0" xfId="1"/>
    <xf numFmtId="164" fontId="1" fillId="0" borderId="9" xfId="1" applyBorder="1"/>
    <xf numFmtId="0" fontId="0" fillId="0" borderId="11" xfId="0" applyBorder="1"/>
    <xf numFmtId="164" fontId="4" fillId="0" borderId="8" xfId="1" applyFont="1" applyBorder="1"/>
    <xf numFmtId="164" fontId="4" fillId="0" borderId="9" xfId="1" applyFont="1" applyBorder="1"/>
    <xf numFmtId="164" fontId="0" fillId="0" borderId="0" xfId="1" applyFont="1"/>
    <xf numFmtId="14" fontId="0" fillId="0" borderId="0" xfId="0" applyNumberFormat="1"/>
    <xf numFmtId="16" fontId="0" fillId="0" borderId="6" xfId="0" applyNumberFormat="1" applyBorder="1"/>
    <xf numFmtId="164" fontId="1" fillId="2" borderId="9" xfId="1" applyFill="1" applyBorder="1"/>
    <xf numFmtId="164" fontId="1" fillId="0" borderId="9" xfId="1" applyFill="1" applyBorder="1"/>
    <xf numFmtId="164" fontId="1" fillId="0" borderId="8" xfId="1" applyFill="1" applyBorder="1"/>
    <xf numFmtId="164" fontId="1" fillId="0" borderId="0" xfId="1" applyFill="1"/>
    <xf numFmtId="164" fontId="3" fillId="0" borderId="9" xfId="1" applyFont="1" applyFill="1" applyBorder="1"/>
    <xf numFmtId="164" fontId="3" fillId="0" borderId="8" xfId="1" applyFont="1" applyFill="1" applyBorder="1"/>
    <xf numFmtId="164" fontId="3" fillId="0" borderId="0" xfId="1" applyFont="1" applyFill="1"/>
    <xf numFmtId="0" fontId="2" fillId="0" borderId="6" xfId="0" applyFont="1" applyBorder="1" applyAlignment="1">
      <alignment horizontal="center" vertical="center"/>
    </xf>
    <xf numFmtId="164" fontId="3" fillId="0" borderId="0" xfId="1" applyFont="1" applyBorder="1"/>
    <xf numFmtId="164" fontId="0" fillId="0" borderId="1" xfId="1" applyFont="1" applyBorder="1"/>
    <xf numFmtId="164" fontId="0" fillId="0" borderId="0" xfId="1" applyFont="1" applyFill="1" applyBorder="1"/>
    <xf numFmtId="0" fontId="7" fillId="0" borderId="6" xfId="0" applyFont="1" applyBorder="1"/>
    <xf numFmtId="0" fontId="0" fillId="0" borderId="13" xfId="0" applyBorder="1"/>
    <xf numFmtId="164" fontId="0" fillId="0" borderId="15" xfId="1" applyFont="1" applyBorder="1"/>
    <xf numFmtId="0" fontId="0" fillId="0" borderId="16" xfId="0" applyBorder="1"/>
    <xf numFmtId="164" fontId="0" fillId="0" borderId="0" xfId="1" applyFont="1" applyBorder="1"/>
    <xf numFmtId="164" fontId="0" fillId="0" borderId="17" xfId="1" applyFont="1" applyBorder="1"/>
    <xf numFmtId="0" fontId="0" fillId="0" borderId="21" xfId="0" applyBorder="1"/>
    <xf numFmtId="164" fontId="0" fillId="0" borderId="4" xfId="1" applyFont="1" applyBorder="1"/>
    <xf numFmtId="164" fontId="0" fillId="0" borderId="22" xfId="1" applyFont="1" applyBorder="1"/>
    <xf numFmtId="0" fontId="0" fillId="0" borderId="18" xfId="0" applyBorder="1"/>
    <xf numFmtId="164" fontId="0" fillId="0" borderId="19" xfId="1" applyFont="1" applyBorder="1"/>
    <xf numFmtId="164" fontId="3" fillId="0" borderId="0" xfId="1" applyFont="1" applyAlignment="1">
      <alignment horizontal="right"/>
    </xf>
    <xf numFmtId="164" fontId="6" fillId="0" borderId="17" xfId="1" applyFont="1" applyBorder="1"/>
    <xf numFmtId="0" fontId="0" fillId="0" borderId="2" xfId="0" applyBorder="1"/>
    <xf numFmtId="0" fontId="0" fillId="0" borderId="6" xfId="0" applyBorder="1" applyAlignment="1">
      <alignment horizontal="center" vertical="center"/>
    </xf>
    <xf numFmtId="14" fontId="3" fillId="0" borderId="2" xfId="0" applyNumberFormat="1" applyFont="1" applyBorder="1"/>
    <xf numFmtId="14" fontId="0" fillId="0" borderId="6" xfId="0" applyNumberFormat="1" applyBorder="1" applyAlignment="1">
      <alignment horizontal="center" vertical="center"/>
    </xf>
    <xf numFmtId="14" fontId="0" fillId="0" borderId="2" xfId="0" applyNumberFormat="1" applyBorder="1"/>
    <xf numFmtId="14" fontId="0" fillId="0" borderId="7" xfId="0" applyNumberFormat="1" applyBorder="1" applyAlignment="1">
      <alignment horizontal="center"/>
    </xf>
    <xf numFmtId="14" fontId="0" fillId="0" borderId="8" xfId="0" applyNumberFormat="1" applyBorder="1" applyAlignment="1">
      <alignment horizontal="center" vertical="center"/>
    </xf>
    <xf numFmtId="0" fontId="0" fillId="0" borderId="7" xfId="0" applyBorder="1"/>
    <xf numFmtId="0" fontId="0" fillId="0" borderId="8" xfId="0" applyBorder="1" applyAlignment="1">
      <alignment horizontal="center" vertical="center"/>
    </xf>
    <xf numFmtId="164" fontId="3" fillId="0" borderId="7" xfId="1" applyFont="1" applyBorder="1"/>
    <xf numFmtId="164" fontId="1" fillId="2" borderId="8" xfId="1" applyFont="1" applyFill="1" applyBorder="1"/>
    <xf numFmtId="164" fontId="3" fillId="0" borderId="12" xfId="1" applyFont="1" applyBorder="1"/>
    <xf numFmtId="164" fontId="1" fillId="2" borderId="0" xfId="1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164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164" fontId="1" fillId="0" borderId="0" xfId="1" applyFont="1" applyFill="1" applyBorder="1"/>
    <xf numFmtId="0" fontId="2" fillId="0" borderId="13" xfId="0" applyFont="1" applyBorder="1"/>
    <xf numFmtId="164" fontId="2" fillId="0" borderId="14" xfId="1" applyFont="1" applyBorder="1"/>
    <xf numFmtId="0" fontId="2" fillId="0" borderId="20" xfId="0" applyFont="1" applyBorder="1"/>
    <xf numFmtId="164" fontId="2" fillId="0" borderId="15" xfId="1" applyFont="1" applyBorder="1"/>
    <xf numFmtId="0" fontId="2" fillId="0" borderId="16" xfId="0" applyFont="1" applyBorder="1"/>
    <xf numFmtId="164" fontId="2" fillId="0" borderId="0" xfId="1" applyFont="1" applyBorder="1"/>
    <xf numFmtId="0" fontId="2" fillId="0" borderId="8" xfId="0" applyFont="1" applyBorder="1"/>
    <xf numFmtId="164" fontId="2" fillId="0" borderId="17" xfId="1" applyFont="1" applyBorder="1"/>
    <xf numFmtId="0" fontId="2" fillId="0" borderId="21" xfId="0" applyFont="1" applyBorder="1"/>
    <xf numFmtId="164" fontId="2" fillId="0" borderId="4" xfId="1" applyFont="1" applyBorder="1"/>
    <xf numFmtId="0" fontId="2" fillId="0" borderId="11" xfId="0" applyFont="1" applyBorder="1"/>
    <xf numFmtId="164" fontId="2" fillId="0" borderId="22" xfId="1" applyFont="1" applyBorder="1"/>
    <xf numFmtId="0" fontId="2" fillId="0" borderId="18" xfId="0" applyFont="1" applyBorder="1"/>
    <xf numFmtId="164" fontId="2" fillId="0" borderId="5" xfId="1" applyFont="1" applyBorder="1"/>
    <xf numFmtId="0" fontId="2" fillId="0" borderId="10" xfId="0" applyFont="1" applyBorder="1"/>
    <xf numFmtId="164" fontId="2" fillId="0" borderId="19" xfId="1" applyFont="1" applyBorder="1"/>
    <xf numFmtId="0" fontId="0" fillId="0" borderId="6" xfId="0" applyBorder="1" applyAlignment="1">
      <alignment horizontal="center"/>
    </xf>
    <xf numFmtId="14" fontId="1" fillId="0" borderId="6" xfId="0" applyNumberFormat="1" applyFont="1" applyBorder="1" applyAlignment="1">
      <alignment horizontal="center"/>
    </xf>
    <xf numFmtId="164" fontId="1" fillId="0" borderId="8" xfId="1" applyFont="1" applyBorder="1"/>
    <xf numFmtId="164" fontId="1" fillId="0" borderId="0" xfId="1" applyFont="1"/>
    <xf numFmtId="164" fontId="1" fillId="0" borderId="9" xfId="1" applyFont="1" applyBorder="1"/>
    <xf numFmtId="14" fontId="1" fillId="0" borderId="6" xfId="0" applyNumberFormat="1" applyFont="1" applyBorder="1"/>
    <xf numFmtId="164" fontId="1" fillId="0" borderId="9" xfId="1" applyFont="1" applyFill="1" applyBorder="1"/>
    <xf numFmtId="14" fontId="1" fillId="0" borderId="8" xfId="0" applyNumberFormat="1" applyFont="1" applyBorder="1" applyAlignment="1">
      <alignment horizontal="center"/>
    </xf>
    <xf numFmtId="164" fontId="1" fillId="0" borderId="8" xfId="1" applyFont="1" applyFill="1" applyBorder="1"/>
    <xf numFmtId="164" fontId="1" fillId="0" borderId="0" xfId="1" applyFont="1" applyBorder="1"/>
    <xf numFmtId="164" fontId="1" fillId="0" borderId="0" xfId="1" applyFont="1" applyFill="1"/>
    <xf numFmtId="164" fontId="0" fillId="0" borderId="9" xfId="1" applyFont="1" applyBorder="1"/>
    <xf numFmtId="164" fontId="0" fillId="0" borderId="8" xfId="1" applyFont="1" applyBorder="1"/>
    <xf numFmtId="14" fontId="2" fillId="0" borderId="6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2" fillId="2" borderId="8" xfId="1" applyFont="1" applyFill="1" applyBorder="1"/>
    <xf numFmtId="164" fontId="2" fillId="2" borderId="0" xfId="1" applyFont="1" applyFill="1" applyBorder="1"/>
    <xf numFmtId="164" fontId="2" fillId="0" borderId="9" xfId="1" applyFont="1" applyBorder="1"/>
    <xf numFmtId="0" fontId="2" fillId="0" borderId="0" xfId="0" applyFont="1" applyAlignment="1">
      <alignment horizontal="center" vertical="center"/>
    </xf>
    <xf numFmtId="164" fontId="3" fillId="0" borderId="15" xfId="1" applyFont="1" applyBorder="1"/>
    <xf numFmtId="164" fontId="3" fillId="0" borderId="17" xfId="1" applyFont="1" applyBorder="1"/>
    <xf numFmtId="164" fontId="3" fillId="0" borderId="17" xfId="1" applyFont="1" applyBorder="1" applyAlignment="1">
      <alignment horizontal="right"/>
    </xf>
    <xf numFmtId="0" fontId="0" fillId="0" borderId="23" xfId="0" applyBorder="1"/>
    <xf numFmtId="164" fontId="0" fillId="0" borderId="23" xfId="1" applyFont="1" applyBorder="1"/>
    <xf numFmtId="164" fontId="3" fillId="0" borderId="23" xfId="1" applyFont="1" applyBorder="1" applyAlignment="1">
      <alignment horizontal="right"/>
    </xf>
    <xf numFmtId="16" fontId="0" fillId="0" borderId="2" xfId="0" applyNumberFormat="1" applyBorder="1"/>
    <xf numFmtId="0" fontId="0" fillId="0" borderId="2" xfId="0" applyBorder="1" applyAlignment="1">
      <alignment horizontal="center"/>
    </xf>
    <xf numFmtId="14" fontId="1" fillId="0" borderId="2" xfId="0" applyNumberFormat="1" applyFont="1" applyBorder="1"/>
    <xf numFmtId="164" fontId="1" fillId="0" borderId="7" xfId="1" applyFont="1" applyBorder="1"/>
    <xf numFmtId="164" fontId="1" fillId="0" borderId="12" xfId="1" applyFont="1" applyBorder="1"/>
    <xf numFmtId="164" fontId="1" fillId="0" borderId="24" xfId="1" applyFont="1" applyBorder="1"/>
    <xf numFmtId="0" fontId="1" fillId="0" borderId="0" xfId="0" applyFont="1"/>
    <xf numFmtId="164" fontId="3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14" fontId="9" fillId="0" borderId="0" xfId="0" applyNumberFormat="1" applyFont="1"/>
    <xf numFmtId="164" fontId="9" fillId="0" borderId="0" xfId="1" applyFont="1"/>
    <xf numFmtId="9" fontId="9" fillId="0" borderId="0" xfId="2" applyFont="1" applyAlignment="1">
      <alignment horizontal="center"/>
    </xf>
    <xf numFmtId="164" fontId="9" fillId="0" borderId="0" xfId="1" applyFont="1" applyAlignment="1">
      <alignment horizontal="center"/>
    </xf>
    <xf numFmtId="0" fontId="9" fillId="0" borderId="0" xfId="0" applyFont="1" applyAlignment="1">
      <alignment horizontal="left" vertical="center"/>
    </xf>
    <xf numFmtId="0" fontId="10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 wrapText="1"/>
    </xf>
    <xf numFmtId="14" fontId="9" fillId="0" borderId="1" xfId="0" applyNumberFormat="1" applyFont="1" applyBorder="1" applyAlignment="1">
      <alignment vertical="center" wrapText="1"/>
    </xf>
    <xf numFmtId="164" fontId="9" fillId="0" borderId="1" xfId="1" applyFont="1" applyBorder="1" applyAlignment="1">
      <alignment vertical="center" wrapText="1"/>
    </xf>
    <xf numFmtId="9" fontId="9" fillId="0" borderId="1" xfId="2" applyFont="1" applyBorder="1" applyAlignment="1">
      <alignment horizontal="center" vertical="center" wrapText="1"/>
    </xf>
    <xf numFmtId="164" fontId="9" fillId="0" borderId="1" xfId="1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11" fillId="0" borderId="12" xfId="0" applyFont="1" applyBorder="1"/>
    <xf numFmtId="0" fontId="11" fillId="0" borderId="12" xfId="0" applyFont="1" applyBorder="1" applyAlignment="1">
      <alignment horizontal="center"/>
    </xf>
    <xf numFmtId="49" fontId="11" fillId="0" borderId="12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horizontal="right"/>
    </xf>
    <xf numFmtId="14" fontId="11" fillId="0" borderId="12" xfId="0" applyNumberFormat="1" applyFont="1" applyBorder="1"/>
    <xf numFmtId="164" fontId="11" fillId="0" borderId="12" xfId="1" applyFont="1" applyBorder="1" applyAlignment="1"/>
    <xf numFmtId="9" fontId="11" fillId="0" borderId="12" xfId="2" applyFont="1" applyBorder="1" applyAlignment="1">
      <alignment horizontal="center"/>
    </xf>
    <xf numFmtId="164" fontId="11" fillId="0" borderId="12" xfId="1" applyFont="1" applyFill="1" applyBorder="1" applyAlignment="1">
      <alignment horizontal="center"/>
    </xf>
    <xf numFmtId="164" fontId="11" fillId="0" borderId="12" xfId="1" applyFont="1" applyFill="1" applyBorder="1" applyAlignment="1"/>
    <xf numFmtId="0" fontId="11" fillId="0" borderId="12" xfId="0" applyFont="1" applyBorder="1" applyAlignment="1">
      <alignment horizontal="left"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49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right"/>
    </xf>
    <xf numFmtId="14" fontId="11" fillId="0" borderId="0" xfId="0" applyNumberFormat="1" applyFont="1"/>
    <xf numFmtId="164" fontId="11" fillId="0" borderId="0" xfId="1" applyFont="1" applyAlignment="1"/>
    <xf numFmtId="9" fontId="11" fillId="0" borderId="0" xfId="2" applyFont="1" applyAlignment="1">
      <alignment horizontal="center"/>
    </xf>
    <xf numFmtId="164" fontId="11" fillId="0" borderId="0" xfId="1" applyFont="1" applyFill="1" applyBorder="1" applyAlignment="1">
      <alignment horizontal="center"/>
    </xf>
    <xf numFmtId="164" fontId="11" fillId="0" borderId="0" xfId="1" applyFont="1" applyFill="1" applyBorder="1" applyAlignment="1"/>
    <xf numFmtId="0" fontId="11" fillId="0" borderId="0" xfId="0" applyFont="1" applyAlignment="1">
      <alignment horizontal="left" vertical="center"/>
    </xf>
    <xf numFmtId="164" fontId="11" fillId="2" borderId="0" xfId="1" applyFont="1" applyFill="1" applyBorder="1" applyAlignment="1"/>
    <xf numFmtId="164" fontId="11" fillId="0" borderId="0" xfId="1" applyFont="1" applyBorder="1" applyAlignment="1"/>
    <xf numFmtId="9" fontId="11" fillId="0" borderId="0" xfId="2" applyFont="1" applyBorder="1" applyAlignment="1">
      <alignment horizontal="center"/>
    </xf>
    <xf numFmtId="9" fontId="11" fillId="0" borderId="0" xfId="2" applyFont="1" applyFill="1" applyBorder="1" applyAlignment="1">
      <alignment horizontal="center"/>
    </xf>
    <xf numFmtId="164" fontId="11" fillId="0" borderId="0" xfId="1" applyFont="1" applyFill="1"/>
    <xf numFmtId="9" fontId="11" fillId="0" borderId="0" xfId="2" applyFont="1" applyFill="1" applyAlignment="1">
      <alignment horizontal="center"/>
    </xf>
    <xf numFmtId="164" fontId="11" fillId="0" borderId="0" xfId="1" applyFont="1" applyFill="1" applyAlignment="1">
      <alignment horizontal="center"/>
    </xf>
    <xf numFmtId="164" fontId="11" fillId="0" borderId="0" xfId="1" applyFont="1" applyFill="1" applyAlignment="1"/>
    <xf numFmtId="164" fontId="11" fillId="0" borderId="0" xfId="1" applyFont="1" applyFill="1" applyBorder="1"/>
    <xf numFmtId="9" fontId="11" fillId="0" borderId="0" xfId="0" applyNumberFormat="1" applyFont="1"/>
    <xf numFmtId="164" fontId="1" fillId="0" borderId="0" xfId="1" applyFill="1" applyBorder="1"/>
    <xf numFmtId="43" fontId="11" fillId="0" borderId="0" xfId="0" applyNumberFormat="1" applyFont="1" applyAlignment="1">
      <alignment horizontal="left" vertical="center"/>
    </xf>
    <xf numFmtId="164" fontId="11" fillId="0" borderId="0" xfId="1" applyFont="1"/>
    <xf numFmtId="164" fontId="11" fillId="0" borderId="0" xfId="1" applyFont="1" applyAlignment="1">
      <alignment horizontal="center"/>
    </xf>
    <xf numFmtId="0" fontId="11" fillId="2" borderId="0" xfId="0" applyFont="1" applyFill="1" applyAlignment="1">
      <alignment horizontal="center"/>
    </xf>
    <xf numFmtId="0" fontId="12" fillId="2" borderId="0" xfId="0" applyFont="1" applyFill="1"/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right" vertical="center" wrapText="1"/>
    </xf>
    <xf numFmtId="14" fontId="9" fillId="0" borderId="2" xfId="0" applyNumberFormat="1" applyFont="1" applyBorder="1" applyAlignment="1">
      <alignment vertical="center" wrapText="1"/>
    </xf>
    <xf numFmtId="164" fontId="9" fillId="0" borderId="2" xfId="1" applyFont="1" applyBorder="1" applyAlignment="1">
      <alignment vertical="center" wrapText="1"/>
    </xf>
    <xf numFmtId="9" fontId="9" fillId="0" borderId="2" xfId="2" applyFont="1" applyBorder="1" applyAlignment="1">
      <alignment horizontal="center" vertical="center" wrapText="1"/>
    </xf>
    <xf numFmtId="164" fontId="9" fillId="0" borderId="2" xfId="1" applyFont="1" applyBorder="1" applyAlignment="1">
      <alignment horizontal="center" vertical="center" wrapText="1"/>
    </xf>
    <xf numFmtId="0" fontId="13" fillId="0" borderId="0" xfId="0" applyFont="1"/>
    <xf numFmtId="164" fontId="3" fillId="0" borderId="22" xfId="1" applyFont="1" applyBorder="1"/>
    <xf numFmtId="164" fontId="0" fillId="0" borderId="25" xfId="1" applyFont="1" applyBorder="1"/>
    <xf numFmtId="164" fontId="0" fillId="0" borderId="5" xfId="1" applyFont="1" applyBorder="1"/>
    <xf numFmtId="164" fontId="3" fillId="2" borderId="19" xfId="1" applyFont="1" applyFill="1" applyBorder="1"/>
    <xf numFmtId="164" fontId="1" fillId="0" borderId="0" xfId="1" applyBorder="1"/>
    <xf numFmtId="164" fontId="4" fillId="0" borderId="17" xfId="1" applyFont="1" applyBorder="1"/>
    <xf numFmtId="164" fontId="2" fillId="2" borderId="9" xfId="1" applyFont="1" applyFill="1" applyBorder="1"/>
    <xf numFmtId="164" fontId="2" fillId="0" borderId="0" xfId="1" applyFont="1" applyFill="1" applyBorder="1"/>
    <xf numFmtId="0" fontId="2" fillId="0" borderId="6" xfId="0" applyFont="1" applyBorder="1" applyAlignment="1">
      <alignment vertical="center"/>
    </xf>
    <xf numFmtId="164" fontId="2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5064C-48F2-4323-8524-F7EC52669A86}">
  <sheetPr>
    <pageSetUpPr fitToPage="1"/>
  </sheetPr>
  <dimension ref="A1:R459"/>
  <sheetViews>
    <sheetView zoomScaleNormal="100" workbookViewId="0">
      <pane ySplit="3" topLeftCell="A357" activePane="bottomLeft" state="frozen"/>
      <selection pane="bottomLeft" activeCell="H369" sqref="H369"/>
    </sheetView>
  </sheetViews>
  <sheetFormatPr defaultColWidth="9.140625" defaultRowHeight="15" outlineLevelRow="2" x14ac:dyDescent="0.25"/>
  <cols>
    <col min="1" max="1" width="8.42578125" style="2" bestFit="1" customWidth="1"/>
    <col min="2" max="2" width="8.42578125" style="2" customWidth="1"/>
    <col min="3" max="3" width="12" style="3" customWidth="1"/>
    <col min="4" max="4" width="22.140625" style="3" bestFit="1" customWidth="1"/>
    <col min="5" max="5" width="12" style="4" bestFit="1" customWidth="1"/>
    <col min="6" max="6" width="37" style="2" customWidth="1"/>
    <col min="7" max="8" width="12" style="5" customWidth="1"/>
    <col min="9" max="9" width="13.5703125" style="5" bestFit="1" customWidth="1"/>
    <col min="10" max="10" width="14.7109375" style="5" bestFit="1" customWidth="1"/>
    <col min="11" max="16384" width="9.140625" style="2"/>
  </cols>
  <sheetData>
    <row r="1" spans="1:10" x14ac:dyDescent="0.25">
      <c r="C1" s="1" t="s">
        <v>34</v>
      </c>
    </row>
    <row r="2" spans="1:10" s="1" customFormat="1" x14ac:dyDescent="0.25">
      <c r="A2" s="201" t="s">
        <v>7</v>
      </c>
      <c r="B2" s="202" t="s">
        <v>281</v>
      </c>
      <c r="C2" s="204" t="s">
        <v>0</v>
      </c>
      <c r="D2" s="205" t="s">
        <v>8</v>
      </c>
      <c r="E2" s="205" t="s">
        <v>63</v>
      </c>
      <c r="F2" s="201" t="s">
        <v>21</v>
      </c>
      <c r="G2" s="200" t="s">
        <v>1</v>
      </c>
      <c r="H2" s="200"/>
      <c r="I2" s="200" t="s">
        <v>20</v>
      </c>
      <c r="J2" s="200"/>
    </row>
    <row r="3" spans="1:10" s="1" customFormat="1" outlineLevel="1" x14ac:dyDescent="0.25">
      <c r="A3" s="201"/>
      <c r="B3" s="203"/>
      <c r="C3" s="204"/>
      <c r="D3" s="206"/>
      <c r="E3" s="206"/>
      <c r="F3" s="201"/>
      <c r="G3" s="7" t="s">
        <v>3</v>
      </c>
      <c r="H3" s="7" t="s">
        <v>4</v>
      </c>
      <c r="I3" s="7" t="s">
        <v>3</v>
      </c>
      <c r="J3" s="7" t="s">
        <v>4</v>
      </c>
    </row>
    <row r="4" spans="1:10" s="1" customFormat="1" hidden="1" outlineLevel="2" x14ac:dyDescent="0.25">
      <c r="A4" s="51" t="s">
        <v>10</v>
      </c>
      <c r="B4" s="51"/>
      <c r="C4" s="53">
        <v>43859</v>
      </c>
      <c r="D4" s="55" t="s">
        <v>41</v>
      </c>
      <c r="E4" s="56" t="s">
        <v>81</v>
      </c>
      <c r="F4" s="58"/>
      <c r="G4" s="60">
        <v>50</v>
      </c>
      <c r="H4" s="62"/>
      <c r="I4" s="60"/>
      <c r="J4" s="12"/>
    </row>
    <row r="5" spans="1:10" hidden="1" outlineLevel="2" x14ac:dyDescent="0.25">
      <c r="A5" s="15" t="s">
        <v>10</v>
      </c>
      <c r="B5" s="15"/>
      <c r="C5" s="8">
        <v>43861</v>
      </c>
      <c r="D5" s="17" t="s">
        <v>41</v>
      </c>
      <c r="E5" s="16" t="s">
        <v>81</v>
      </c>
      <c r="F5" s="14"/>
      <c r="G5" s="11">
        <v>50</v>
      </c>
      <c r="I5" s="11"/>
      <c r="J5" s="12"/>
    </row>
    <row r="6" spans="1:10" hidden="1" outlineLevel="2" x14ac:dyDescent="0.25">
      <c r="A6" s="15" t="s">
        <v>10</v>
      </c>
      <c r="B6" s="15"/>
      <c r="C6" s="8">
        <v>43885</v>
      </c>
      <c r="D6" s="17" t="s">
        <v>41</v>
      </c>
      <c r="E6" s="16" t="s">
        <v>81</v>
      </c>
      <c r="F6" s="14" t="s">
        <v>115</v>
      </c>
      <c r="G6" s="11">
        <v>100</v>
      </c>
      <c r="I6" s="11"/>
      <c r="J6" s="12"/>
    </row>
    <row r="7" spans="1:10" hidden="1" outlineLevel="2" x14ac:dyDescent="0.25">
      <c r="A7" s="15" t="s">
        <v>10</v>
      </c>
      <c r="B7" s="15"/>
      <c r="C7" s="17">
        <v>43999</v>
      </c>
      <c r="D7" s="17" t="s">
        <v>66</v>
      </c>
      <c r="E7" s="16" t="s">
        <v>157</v>
      </c>
      <c r="F7" s="14"/>
      <c r="G7" s="18"/>
      <c r="H7" s="19"/>
      <c r="I7" s="18">
        <v>170</v>
      </c>
      <c r="J7" s="20"/>
    </row>
    <row r="8" spans="1:10" hidden="1" outlineLevel="2" x14ac:dyDescent="0.25">
      <c r="A8" s="15" t="s">
        <v>10</v>
      </c>
      <c r="B8" s="15"/>
      <c r="C8" s="17">
        <v>44047</v>
      </c>
      <c r="D8" s="17" t="s">
        <v>66</v>
      </c>
      <c r="E8" s="16" t="s">
        <v>157</v>
      </c>
      <c r="F8" s="14"/>
      <c r="G8" s="18"/>
      <c r="H8" s="19"/>
      <c r="I8" s="18">
        <v>50</v>
      </c>
      <c r="J8" s="20"/>
    </row>
    <row r="9" spans="1:10" hidden="1" outlineLevel="2" x14ac:dyDescent="0.25">
      <c r="A9" s="15" t="s">
        <v>10</v>
      </c>
      <c r="B9" s="15"/>
      <c r="C9" s="17">
        <v>44097</v>
      </c>
      <c r="D9" s="17" t="s">
        <v>66</v>
      </c>
      <c r="E9" s="16" t="s">
        <v>157</v>
      </c>
      <c r="F9" s="14"/>
      <c r="G9" s="18"/>
      <c r="H9" s="19"/>
      <c r="I9" s="18">
        <v>92</v>
      </c>
      <c r="J9" s="20"/>
    </row>
    <row r="10" spans="1:10" hidden="1" outlineLevel="2" x14ac:dyDescent="0.25">
      <c r="A10" s="15" t="s">
        <v>10</v>
      </c>
      <c r="B10" s="15"/>
      <c r="C10" s="17">
        <v>44155</v>
      </c>
      <c r="D10" s="17" t="s">
        <v>268</v>
      </c>
      <c r="E10" s="16" t="s">
        <v>157</v>
      </c>
      <c r="F10" s="14" t="s">
        <v>267</v>
      </c>
      <c r="G10" s="18"/>
      <c r="H10" s="19"/>
      <c r="I10" s="18">
        <v>50</v>
      </c>
      <c r="J10" s="20"/>
    </row>
    <row r="11" spans="1:10" hidden="1" outlineLevel="2" x14ac:dyDescent="0.25">
      <c r="A11" s="15" t="s">
        <v>10</v>
      </c>
      <c r="B11" s="15"/>
      <c r="C11" s="17">
        <v>44160</v>
      </c>
      <c r="D11" s="17" t="s">
        <v>142</v>
      </c>
      <c r="E11" s="16" t="s">
        <v>157</v>
      </c>
      <c r="F11" s="14" t="s">
        <v>267</v>
      </c>
      <c r="G11" s="18"/>
      <c r="H11" s="19"/>
      <c r="I11" s="18">
        <v>100</v>
      </c>
      <c r="J11" s="20"/>
    </row>
    <row r="12" spans="1:10" hidden="1" outlineLevel="2" x14ac:dyDescent="0.25">
      <c r="A12" s="15" t="s">
        <v>10</v>
      </c>
      <c r="B12" s="15"/>
      <c r="C12" s="8">
        <v>43858</v>
      </c>
      <c r="D12" s="17" t="s">
        <v>66</v>
      </c>
      <c r="E12" s="16" t="s">
        <v>67</v>
      </c>
      <c r="F12" s="14"/>
      <c r="G12" s="11"/>
      <c r="I12" s="11">
        <v>65</v>
      </c>
      <c r="J12" s="12"/>
    </row>
    <row r="13" spans="1:10" hidden="1" outlineLevel="2" x14ac:dyDescent="0.25">
      <c r="A13" s="15" t="s">
        <v>10</v>
      </c>
      <c r="B13" s="15"/>
      <c r="C13" s="17">
        <v>43943</v>
      </c>
      <c r="D13" s="17" t="s">
        <v>142</v>
      </c>
      <c r="E13" s="16"/>
      <c r="F13" s="14" t="s">
        <v>37</v>
      </c>
      <c r="G13" s="18"/>
      <c r="H13" s="19"/>
      <c r="I13" s="18">
        <v>100</v>
      </c>
      <c r="J13" s="20"/>
    </row>
    <row r="14" spans="1:10" hidden="1" outlineLevel="2" x14ac:dyDescent="0.25">
      <c r="A14" s="15" t="s">
        <v>10</v>
      </c>
      <c r="B14" s="15"/>
      <c r="C14" s="17">
        <v>43972</v>
      </c>
      <c r="D14" s="17" t="s">
        <v>166</v>
      </c>
      <c r="E14" s="16"/>
      <c r="F14" s="14" t="s">
        <v>37</v>
      </c>
      <c r="G14" s="18"/>
      <c r="H14" s="19"/>
      <c r="I14" s="18">
        <v>250</v>
      </c>
      <c r="J14" s="20"/>
    </row>
    <row r="15" spans="1:10" hidden="1" outlineLevel="2" x14ac:dyDescent="0.25">
      <c r="A15" s="15" t="s">
        <v>10</v>
      </c>
      <c r="B15" s="15"/>
      <c r="C15" s="17">
        <v>43976</v>
      </c>
      <c r="D15" s="17" t="s">
        <v>256</v>
      </c>
      <c r="E15" s="16"/>
      <c r="F15" s="14" t="s">
        <v>37</v>
      </c>
      <c r="G15" s="18">
        <v>200</v>
      </c>
      <c r="H15" s="19"/>
      <c r="I15" s="18"/>
      <c r="J15" s="20"/>
    </row>
    <row r="16" spans="1:10" hidden="1" outlineLevel="2" x14ac:dyDescent="0.25">
      <c r="A16" s="15" t="s">
        <v>10</v>
      </c>
      <c r="B16" s="15"/>
      <c r="C16" s="17">
        <v>43986</v>
      </c>
      <c r="D16" s="17" t="s">
        <v>156</v>
      </c>
      <c r="E16" s="16"/>
      <c r="F16" s="14" t="s">
        <v>37</v>
      </c>
      <c r="G16" s="18">
        <v>200</v>
      </c>
      <c r="H16" s="19"/>
      <c r="I16" s="18"/>
      <c r="J16" s="20"/>
    </row>
    <row r="17" spans="1:18" hidden="1" outlineLevel="2" x14ac:dyDescent="0.25">
      <c r="A17" s="15" t="s">
        <v>10</v>
      </c>
      <c r="B17" s="15"/>
      <c r="C17" s="17">
        <v>43986</v>
      </c>
      <c r="D17" s="17" t="s">
        <v>41</v>
      </c>
      <c r="E17" s="16"/>
      <c r="F17" s="14"/>
      <c r="G17" s="18">
        <v>100</v>
      </c>
      <c r="H17" s="19"/>
      <c r="I17" s="18"/>
      <c r="J17" s="20"/>
    </row>
    <row r="18" spans="1:18" hidden="1" outlineLevel="2" x14ac:dyDescent="0.25">
      <c r="A18" s="15" t="s">
        <v>10</v>
      </c>
      <c r="B18" s="15"/>
      <c r="C18" s="17">
        <v>44011</v>
      </c>
      <c r="D18" s="17" t="s">
        <v>41</v>
      </c>
      <c r="E18" s="16"/>
      <c r="F18" s="14"/>
      <c r="G18" s="18">
        <v>100</v>
      </c>
      <c r="H18" s="19"/>
      <c r="I18" s="18"/>
      <c r="J18" s="20"/>
    </row>
    <row r="19" spans="1:18" hidden="1" outlineLevel="2" x14ac:dyDescent="0.25">
      <c r="A19" s="15" t="s">
        <v>10</v>
      </c>
      <c r="B19" s="15"/>
      <c r="C19" s="17">
        <v>44187</v>
      </c>
      <c r="D19" s="17" t="s">
        <v>288</v>
      </c>
      <c r="E19" s="16"/>
      <c r="F19" s="14" t="s">
        <v>37</v>
      </c>
      <c r="G19" s="18"/>
      <c r="H19" s="19"/>
      <c r="I19" s="22">
        <v>100</v>
      </c>
      <c r="J19" s="23"/>
    </row>
    <row r="20" spans="1:18" hidden="1" outlineLevel="2" x14ac:dyDescent="0.25">
      <c r="A20" s="15" t="s">
        <v>10</v>
      </c>
      <c r="B20" s="15"/>
      <c r="C20" s="17">
        <v>44187</v>
      </c>
      <c r="D20" s="17" t="s">
        <v>166</v>
      </c>
      <c r="E20" s="16"/>
      <c r="F20" s="14" t="s">
        <v>37</v>
      </c>
      <c r="G20" s="18"/>
      <c r="H20" s="19"/>
      <c r="I20" s="22">
        <v>200</v>
      </c>
      <c r="J20" s="23"/>
    </row>
    <row r="21" spans="1:18" s="5" customFormat="1" hidden="1" outlineLevel="2" x14ac:dyDescent="0.25">
      <c r="A21" s="15" t="s">
        <v>10</v>
      </c>
      <c r="B21" s="15"/>
      <c r="C21" s="17">
        <v>44193</v>
      </c>
      <c r="D21" s="17" t="s">
        <v>56</v>
      </c>
      <c r="E21" s="16"/>
      <c r="F21" s="14" t="s">
        <v>37</v>
      </c>
      <c r="G21" s="18"/>
      <c r="H21" s="19"/>
      <c r="I21" s="22">
        <v>50</v>
      </c>
      <c r="J21" s="23"/>
      <c r="K21" s="2"/>
      <c r="L21" s="2"/>
      <c r="M21" s="2"/>
      <c r="N21" s="2"/>
      <c r="O21" s="2"/>
      <c r="P21" s="2"/>
      <c r="Q21" s="2"/>
      <c r="R21" s="2"/>
    </row>
    <row r="22" spans="1:18" s="5" customFormat="1" outlineLevel="1" collapsed="1" x14ac:dyDescent="0.25">
      <c r="A22" s="13" t="s">
        <v>209</v>
      </c>
      <c r="B22" s="15"/>
      <c r="C22" s="17"/>
      <c r="D22" s="38" t="str">
        <f>VLOOKUP(A21,TM!$1:$31,2)</f>
        <v>OFFERTE</v>
      </c>
      <c r="E22" s="16"/>
      <c r="F22" s="14"/>
      <c r="G22" s="18">
        <f>SUBTOTAL(9,G4:G21)</f>
        <v>800</v>
      </c>
      <c r="H22" s="19">
        <f>SUBTOTAL(9,H4:H21)</f>
        <v>0</v>
      </c>
      <c r="I22" s="22">
        <f>SUBTOTAL(9,I4:I21)</f>
        <v>1227</v>
      </c>
      <c r="J22" s="23">
        <f>SUBTOTAL(9,J4:J21)</f>
        <v>0</v>
      </c>
      <c r="K22" s="2"/>
      <c r="L22" s="38" t="s">
        <v>340</v>
      </c>
      <c r="M22" s="2"/>
      <c r="N22" s="2"/>
      <c r="O22" s="2"/>
      <c r="P22" s="2"/>
      <c r="Q22" s="2"/>
      <c r="R22" s="2"/>
    </row>
    <row r="23" spans="1:18" s="5" customFormat="1" outlineLevel="2" x14ac:dyDescent="0.25">
      <c r="A23" s="15" t="s">
        <v>12</v>
      </c>
      <c r="B23" s="15"/>
      <c r="C23" s="8">
        <v>43857</v>
      </c>
      <c r="D23" s="17" t="s">
        <v>49</v>
      </c>
      <c r="E23" s="16" t="s">
        <v>82</v>
      </c>
      <c r="F23" s="14" t="s">
        <v>65</v>
      </c>
      <c r="G23" s="11"/>
      <c r="I23" s="11">
        <v>3155.87</v>
      </c>
      <c r="J23" s="12"/>
      <c r="K23" s="2"/>
      <c r="L23" s="2"/>
      <c r="M23" s="2"/>
      <c r="N23" s="2"/>
      <c r="O23" s="2"/>
      <c r="P23" s="2"/>
      <c r="Q23" s="2"/>
      <c r="R23" s="2"/>
    </row>
    <row r="24" spans="1:18" s="5" customFormat="1" outlineLevel="2" x14ac:dyDescent="0.25">
      <c r="A24" s="26" t="s">
        <v>12</v>
      </c>
      <c r="B24" s="26"/>
      <c r="C24" s="8">
        <v>43917</v>
      </c>
      <c r="D24" s="17" t="s">
        <v>49</v>
      </c>
      <c r="E24" s="16" t="s">
        <v>82</v>
      </c>
      <c r="F24" s="14" t="s">
        <v>345</v>
      </c>
      <c r="G24" s="11"/>
      <c r="I24" s="11">
        <v>10800</v>
      </c>
      <c r="J24" s="12"/>
      <c r="K24" s="2"/>
      <c r="L24" s="2"/>
      <c r="M24" s="2"/>
      <c r="N24" s="2"/>
      <c r="O24" s="2"/>
      <c r="P24" s="2"/>
      <c r="Q24" s="2"/>
      <c r="R24" s="2"/>
    </row>
    <row r="25" spans="1:18" s="5" customFormat="1" outlineLevel="2" x14ac:dyDescent="0.25">
      <c r="A25" s="15" t="s">
        <v>12</v>
      </c>
      <c r="B25" s="15"/>
      <c r="C25" s="8">
        <v>43925</v>
      </c>
      <c r="D25" s="17" t="s">
        <v>129</v>
      </c>
      <c r="E25" s="16" t="s">
        <v>82</v>
      </c>
      <c r="F25" s="14" t="s">
        <v>128</v>
      </c>
      <c r="G25" s="11"/>
      <c r="I25" s="11">
        <v>3500</v>
      </c>
      <c r="J25" s="12"/>
      <c r="K25" s="2"/>
      <c r="L25" s="2"/>
      <c r="M25" s="2"/>
      <c r="N25" s="2"/>
      <c r="O25" s="2"/>
      <c r="P25" s="2"/>
      <c r="Q25" s="2"/>
      <c r="R25" s="2"/>
    </row>
    <row r="26" spans="1:18" s="5" customFormat="1" outlineLevel="2" x14ac:dyDescent="0.25">
      <c r="A26" s="15" t="s">
        <v>12</v>
      </c>
      <c r="B26" s="15"/>
      <c r="C26" s="8">
        <v>43935</v>
      </c>
      <c r="D26" s="17" t="s">
        <v>39</v>
      </c>
      <c r="E26" s="16" t="s">
        <v>82</v>
      </c>
      <c r="F26" s="14" t="s">
        <v>132</v>
      </c>
      <c r="G26" s="11"/>
      <c r="I26" s="11">
        <v>3000</v>
      </c>
      <c r="J26" s="12"/>
      <c r="K26" s="2"/>
      <c r="L26" s="2"/>
      <c r="M26" s="2"/>
      <c r="N26" s="2"/>
      <c r="O26" s="2"/>
      <c r="P26" s="2"/>
      <c r="Q26" s="2"/>
      <c r="R26" s="2"/>
    </row>
    <row r="27" spans="1:18" s="5" customFormat="1" outlineLevel="2" x14ac:dyDescent="0.25">
      <c r="A27" s="15" t="s">
        <v>12</v>
      </c>
      <c r="B27" s="15"/>
      <c r="C27" s="17">
        <v>44069</v>
      </c>
      <c r="D27" s="17" t="s">
        <v>49</v>
      </c>
      <c r="E27" s="16" t="s">
        <v>82</v>
      </c>
      <c r="F27" s="14" t="s">
        <v>344</v>
      </c>
      <c r="G27" s="18"/>
      <c r="H27" s="19"/>
      <c r="I27" s="18">
        <v>31300</v>
      </c>
      <c r="J27" s="20"/>
      <c r="K27" s="2"/>
      <c r="L27" s="2"/>
      <c r="M27" s="2"/>
      <c r="N27" s="2"/>
      <c r="O27" s="2"/>
      <c r="P27" s="2"/>
      <c r="Q27" s="2"/>
      <c r="R27" s="2"/>
    </row>
    <row r="28" spans="1:18" s="5" customFormat="1" outlineLevel="2" x14ac:dyDescent="0.25">
      <c r="A28" s="15" t="s">
        <v>12</v>
      </c>
      <c r="B28" s="15"/>
      <c r="C28" s="17">
        <v>44127</v>
      </c>
      <c r="D28" s="17" t="s">
        <v>39</v>
      </c>
      <c r="E28" s="16" t="s">
        <v>82</v>
      </c>
      <c r="F28" s="14" t="s">
        <v>232</v>
      </c>
      <c r="G28" s="18"/>
      <c r="H28" s="19"/>
      <c r="I28" s="18">
        <v>3000</v>
      </c>
      <c r="J28" s="20"/>
      <c r="K28" s="2"/>
      <c r="L28" s="2"/>
      <c r="M28" s="2"/>
      <c r="N28" s="2"/>
      <c r="O28" s="2"/>
      <c r="P28" s="2"/>
      <c r="Q28" s="2"/>
      <c r="R28" s="2"/>
    </row>
    <row r="29" spans="1:18" s="5" customFormat="1" outlineLevel="2" x14ac:dyDescent="0.25">
      <c r="A29" s="15" t="s">
        <v>12</v>
      </c>
      <c r="B29" s="15"/>
      <c r="C29" s="17">
        <v>44182</v>
      </c>
      <c r="D29" s="17" t="s">
        <v>39</v>
      </c>
      <c r="E29" s="16" t="s">
        <v>82</v>
      </c>
      <c r="F29" s="14" t="s">
        <v>28</v>
      </c>
      <c r="G29" s="18"/>
      <c r="H29" s="19"/>
      <c r="I29" s="22">
        <v>1000</v>
      </c>
      <c r="J29" s="23"/>
      <c r="K29" s="2"/>
      <c r="L29" s="2"/>
      <c r="M29" s="2"/>
      <c r="N29" s="2"/>
      <c r="O29" s="2"/>
      <c r="P29" s="2"/>
      <c r="Q29" s="2"/>
      <c r="R29" s="2"/>
    </row>
    <row r="30" spans="1:18" s="5" customFormat="1" outlineLevel="2" x14ac:dyDescent="0.25">
      <c r="A30" s="15" t="s">
        <v>12</v>
      </c>
      <c r="B30" s="15"/>
      <c r="C30" s="8">
        <v>43850</v>
      </c>
      <c r="D30" s="17" t="s">
        <v>36</v>
      </c>
      <c r="E30" s="16" t="s">
        <v>68</v>
      </c>
      <c r="F30" s="14" t="s">
        <v>59</v>
      </c>
      <c r="G30" s="11"/>
      <c r="I30" s="11">
        <v>1000</v>
      </c>
      <c r="J30" s="12"/>
      <c r="K30" s="2"/>
      <c r="L30" s="2"/>
      <c r="M30" s="2"/>
      <c r="N30" s="2"/>
      <c r="O30" s="2"/>
      <c r="P30" s="2"/>
      <c r="Q30" s="2"/>
      <c r="R30" s="2"/>
    </row>
    <row r="31" spans="1:18" s="5" customFormat="1" outlineLevel="2" x14ac:dyDescent="0.25">
      <c r="A31" s="15" t="s">
        <v>12</v>
      </c>
      <c r="B31" s="15"/>
      <c r="C31" s="8">
        <v>43865</v>
      </c>
      <c r="D31" s="17" t="s">
        <v>126</v>
      </c>
      <c r="E31" s="16" t="s">
        <v>68</v>
      </c>
      <c r="F31" s="14" t="s">
        <v>59</v>
      </c>
      <c r="G31" s="11"/>
      <c r="I31" s="11">
        <v>1000</v>
      </c>
      <c r="J31" s="12"/>
      <c r="K31" s="2"/>
      <c r="L31" s="2"/>
      <c r="M31" s="2"/>
      <c r="N31" s="2"/>
      <c r="O31" s="2"/>
      <c r="P31" s="2"/>
      <c r="Q31" s="2"/>
      <c r="R31" s="2"/>
    </row>
    <row r="32" spans="1:18" s="5" customFormat="1" outlineLevel="2" x14ac:dyDescent="0.25">
      <c r="A32" s="15" t="s">
        <v>12</v>
      </c>
      <c r="B32" s="15"/>
      <c r="C32" s="8">
        <v>43872</v>
      </c>
      <c r="D32" s="17" t="s">
        <v>52</v>
      </c>
      <c r="E32" s="16" t="s">
        <v>68</v>
      </c>
      <c r="F32" s="14" t="s">
        <v>59</v>
      </c>
      <c r="G32" s="11"/>
      <c r="I32" s="11">
        <v>1000</v>
      </c>
      <c r="J32" s="12"/>
      <c r="K32" s="2"/>
      <c r="L32" s="2"/>
      <c r="M32" s="2"/>
      <c r="N32" s="2"/>
      <c r="O32" s="2"/>
      <c r="P32" s="2"/>
      <c r="Q32" s="2"/>
      <c r="R32" s="2"/>
    </row>
    <row r="33" spans="1:18" s="5" customFormat="1" outlineLevel="2" x14ac:dyDescent="0.25">
      <c r="A33" s="15" t="s">
        <v>12</v>
      </c>
      <c r="B33" s="15"/>
      <c r="C33" s="8">
        <v>43873</v>
      </c>
      <c r="D33" s="17" t="s">
        <v>104</v>
      </c>
      <c r="E33" s="16" t="s">
        <v>68</v>
      </c>
      <c r="F33" s="14" t="s">
        <v>337</v>
      </c>
      <c r="G33" s="32">
        <v>1000</v>
      </c>
      <c r="H33" s="33"/>
      <c r="I33" s="32"/>
      <c r="J33" s="31"/>
      <c r="K33" s="2"/>
      <c r="L33" s="2"/>
      <c r="M33" s="2"/>
      <c r="N33" s="2"/>
      <c r="O33" s="2"/>
      <c r="P33" s="2"/>
      <c r="Q33" s="2"/>
      <c r="R33" s="2"/>
    </row>
    <row r="34" spans="1:18" s="5" customFormat="1" outlineLevel="2" x14ac:dyDescent="0.25">
      <c r="A34" s="15" t="s">
        <v>12</v>
      </c>
      <c r="B34" s="15"/>
      <c r="C34" s="17">
        <v>43948</v>
      </c>
      <c r="D34" s="17" t="s">
        <v>38</v>
      </c>
      <c r="E34" s="16" t="s">
        <v>346</v>
      </c>
      <c r="F34" s="14" t="s">
        <v>59</v>
      </c>
      <c r="G34" s="18"/>
      <c r="H34" s="19"/>
      <c r="I34" s="18">
        <v>357</v>
      </c>
      <c r="J34" s="20"/>
      <c r="K34" s="2"/>
      <c r="L34" s="2"/>
      <c r="M34" s="2"/>
      <c r="N34" s="2"/>
      <c r="O34" s="2"/>
      <c r="P34" s="2"/>
      <c r="Q34" s="2"/>
      <c r="R34" s="2"/>
    </row>
    <row r="35" spans="1:18" s="5" customFormat="1" outlineLevel="2" x14ac:dyDescent="0.25">
      <c r="A35" s="15" t="s">
        <v>12</v>
      </c>
      <c r="B35" s="15"/>
      <c r="C35" s="17">
        <v>43948</v>
      </c>
      <c r="D35" s="17" t="s">
        <v>38</v>
      </c>
      <c r="E35" s="16" t="s">
        <v>346</v>
      </c>
      <c r="F35" s="14" t="s">
        <v>59</v>
      </c>
      <c r="G35" s="18"/>
      <c r="H35" s="19"/>
      <c r="I35" s="18">
        <v>115.5</v>
      </c>
      <c r="J35" s="20"/>
      <c r="K35" s="2"/>
      <c r="L35" s="2"/>
      <c r="M35" s="2"/>
      <c r="N35" s="2"/>
      <c r="O35" s="2"/>
      <c r="P35" s="2"/>
      <c r="Q35" s="2"/>
      <c r="R35" s="2"/>
    </row>
    <row r="36" spans="1:18" s="5" customFormat="1" outlineLevel="2" x14ac:dyDescent="0.25">
      <c r="A36" s="15" t="s">
        <v>12</v>
      </c>
      <c r="B36" s="15"/>
      <c r="C36" s="17">
        <v>43948</v>
      </c>
      <c r="D36" s="17" t="s">
        <v>38</v>
      </c>
      <c r="E36" s="16" t="s">
        <v>346</v>
      </c>
      <c r="F36" s="14" t="s">
        <v>59</v>
      </c>
      <c r="G36" s="18"/>
      <c r="H36" s="19"/>
      <c r="I36" s="18">
        <v>154</v>
      </c>
      <c r="J36" s="20"/>
      <c r="K36" s="2"/>
      <c r="L36" s="2"/>
      <c r="M36" s="2"/>
      <c r="N36" s="2"/>
      <c r="O36" s="2"/>
      <c r="P36" s="2"/>
      <c r="Q36" s="2"/>
      <c r="R36" s="2"/>
    </row>
    <row r="37" spans="1:18" s="5" customFormat="1" outlineLevel="2" x14ac:dyDescent="0.25">
      <c r="A37" s="15" t="s">
        <v>12</v>
      </c>
      <c r="B37" s="15"/>
      <c r="C37" s="17">
        <v>43948</v>
      </c>
      <c r="D37" s="17" t="s">
        <v>38</v>
      </c>
      <c r="E37" s="16" t="s">
        <v>346</v>
      </c>
      <c r="F37" s="14" t="s">
        <v>59</v>
      </c>
      <c r="G37" s="18"/>
      <c r="H37" s="19"/>
      <c r="I37" s="18">
        <v>51</v>
      </c>
      <c r="J37" s="20"/>
      <c r="K37" s="2"/>
      <c r="L37" s="2"/>
      <c r="M37" s="2"/>
      <c r="N37" s="2"/>
      <c r="O37" s="2"/>
      <c r="P37" s="2"/>
      <c r="Q37" s="2"/>
      <c r="R37" s="2"/>
    </row>
    <row r="38" spans="1:18" s="5" customFormat="1" outlineLevel="2" x14ac:dyDescent="0.25">
      <c r="A38" s="15" t="s">
        <v>12</v>
      </c>
      <c r="B38" s="15"/>
      <c r="C38" s="17">
        <v>43948</v>
      </c>
      <c r="D38" s="17" t="s">
        <v>38</v>
      </c>
      <c r="E38" s="16" t="s">
        <v>346</v>
      </c>
      <c r="F38" s="14" t="s">
        <v>59</v>
      </c>
      <c r="G38" s="18"/>
      <c r="H38" s="19"/>
      <c r="I38" s="18">
        <v>423.5</v>
      </c>
      <c r="J38" s="20"/>
      <c r="K38" s="2"/>
      <c r="L38" s="2"/>
      <c r="M38" s="2"/>
      <c r="N38" s="2"/>
      <c r="O38" s="2"/>
      <c r="P38" s="2"/>
      <c r="Q38" s="2"/>
      <c r="R38" s="2"/>
    </row>
    <row r="39" spans="1:18" s="5" customFormat="1" outlineLevel="2" x14ac:dyDescent="0.25">
      <c r="A39" s="15" t="s">
        <v>12</v>
      </c>
      <c r="B39" s="15"/>
      <c r="C39" s="17">
        <v>43948</v>
      </c>
      <c r="D39" s="17" t="s">
        <v>38</v>
      </c>
      <c r="E39" s="16" t="s">
        <v>346</v>
      </c>
      <c r="F39" s="14" t="s">
        <v>59</v>
      </c>
      <c r="G39" s="18"/>
      <c r="H39" s="19"/>
      <c r="I39" s="18">
        <v>77</v>
      </c>
      <c r="J39" s="20"/>
      <c r="K39" s="2"/>
      <c r="L39" s="2"/>
      <c r="M39" s="2"/>
      <c r="N39" s="2"/>
      <c r="O39" s="2"/>
      <c r="P39" s="2"/>
      <c r="Q39" s="2"/>
      <c r="R39" s="2"/>
    </row>
    <row r="40" spans="1:18" s="5" customFormat="1" outlineLevel="2" x14ac:dyDescent="0.25">
      <c r="A40" s="15" t="s">
        <v>12</v>
      </c>
      <c r="B40" s="15"/>
      <c r="C40" s="17">
        <v>43948</v>
      </c>
      <c r="D40" s="17" t="s">
        <v>38</v>
      </c>
      <c r="E40" s="16" t="s">
        <v>346</v>
      </c>
      <c r="F40" s="14" t="s">
        <v>59</v>
      </c>
      <c r="G40" s="18"/>
      <c r="H40" s="19"/>
      <c r="I40" s="18">
        <v>231</v>
      </c>
      <c r="J40" s="20"/>
      <c r="K40" s="2"/>
      <c r="L40" s="2"/>
      <c r="M40" s="2"/>
      <c r="N40" s="2"/>
      <c r="O40" s="2"/>
      <c r="P40" s="2"/>
      <c r="Q40" s="2"/>
      <c r="R40" s="2"/>
    </row>
    <row r="41" spans="1:18" s="5" customFormat="1" outlineLevel="2" x14ac:dyDescent="0.25">
      <c r="A41" s="15" t="s">
        <v>12</v>
      </c>
      <c r="B41" s="15"/>
      <c r="C41" s="17">
        <v>43948</v>
      </c>
      <c r="D41" s="17" t="s">
        <v>38</v>
      </c>
      <c r="E41" s="16" t="s">
        <v>346</v>
      </c>
      <c r="F41" s="14" t="s">
        <v>59</v>
      </c>
      <c r="G41" s="18"/>
      <c r="H41" s="19"/>
      <c r="I41" s="18">
        <v>612</v>
      </c>
      <c r="J41" s="20"/>
      <c r="K41" s="2"/>
      <c r="L41" s="2"/>
      <c r="M41" s="2"/>
      <c r="N41" s="2"/>
      <c r="O41" s="2"/>
      <c r="P41" s="2"/>
      <c r="Q41" s="2"/>
      <c r="R41" s="2"/>
    </row>
    <row r="42" spans="1:18" s="5" customFormat="1" outlineLevel="2" x14ac:dyDescent="0.25">
      <c r="A42" s="15" t="s">
        <v>12</v>
      </c>
      <c r="B42" s="15"/>
      <c r="C42" s="17">
        <v>43948</v>
      </c>
      <c r="D42" s="17" t="s">
        <v>38</v>
      </c>
      <c r="E42" s="16" t="s">
        <v>346</v>
      </c>
      <c r="F42" s="14" t="s">
        <v>59</v>
      </c>
      <c r="G42" s="18"/>
      <c r="H42" s="19"/>
      <c r="I42" s="18">
        <v>306</v>
      </c>
      <c r="J42" s="20"/>
      <c r="K42" s="2"/>
      <c r="L42" s="2"/>
      <c r="M42" s="2"/>
      <c r="N42" s="2"/>
      <c r="O42" s="2"/>
      <c r="P42" s="2"/>
      <c r="Q42" s="2"/>
      <c r="R42" s="2"/>
    </row>
    <row r="43" spans="1:18" s="5" customFormat="1" outlineLevel="2" x14ac:dyDescent="0.25">
      <c r="A43" s="15" t="s">
        <v>12</v>
      </c>
      <c r="B43" s="15"/>
      <c r="C43" s="17">
        <v>43948</v>
      </c>
      <c r="D43" s="17" t="s">
        <v>38</v>
      </c>
      <c r="E43" s="16" t="s">
        <v>346</v>
      </c>
      <c r="F43" s="14" t="s">
        <v>59</v>
      </c>
      <c r="G43" s="18"/>
      <c r="H43" s="19"/>
      <c r="I43" s="18">
        <v>255</v>
      </c>
      <c r="J43" s="20"/>
      <c r="K43" s="2"/>
      <c r="L43" s="2"/>
      <c r="M43" s="2"/>
      <c r="N43" s="2"/>
      <c r="O43" s="2"/>
      <c r="P43" s="2"/>
      <c r="Q43" s="2"/>
      <c r="R43" s="2"/>
    </row>
    <row r="44" spans="1:18" s="5" customFormat="1" outlineLevel="1" x14ac:dyDescent="0.25">
      <c r="A44" s="13" t="s">
        <v>210</v>
      </c>
      <c r="B44" s="15"/>
      <c r="C44" s="17"/>
      <c r="D44" s="38" t="str">
        <f>VLOOKUP(A43,TM!$1:$31,2)</f>
        <v>CONTRIBUTI</v>
      </c>
      <c r="E44" s="16"/>
      <c r="F44" s="14"/>
      <c r="G44" s="18">
        <f>SUBTOTAL(9,G23:G43)</f>
        <v>1000</v>
      </c>
      <c r="H44" s="19">
        <f>SUBTOTAL(9,H23:H43)</f>
        <v>0</v>
      </c>
      <c r="I44" s="18">
        <f>SUBTOTAL(9,I23:I43)</f>
        <v>61337.869999999995</v>
      </c>
      <c r="J44" s="20">
        <f>SUBTOTAL(9,J23:J43)</f>
        <v>0</v>
      </c>
      <c r="K44" s="2"/>
      <c r="L44" s="2"/>
      <c r="M44" s="2"/>
      <c r="N44" s="2"/>
      <c r="O44" s="2"/>
      <c r="P44" s="2"/>
      <c r="Q44" s="2"/>
      <c r="R44" s="2"/>
    </row>
    <row r="45" spans="1:18" s="5" customFormat="1" hidden="1" outlineLevel="2" x14ac:dyDescent="0.25">
      <c r="A45" s="15" t="s">
        <v>29</v>
      </c>
      <c r="B45" s="15"/>
      <c r="C45" s="17">
        <v>44166</v>
      </c>
      <c r="D45" s="17" t="s">
        <v>27</v>
      </c>
      <c r="E45" s="16" t="s">
        <v>157</v>
      </c>
      <c r="F45" s="14" t="s">
        <v>272</v>
      </c>
      <c r="G45" s="18"/>
      <c r="H45" s="19"/>
      <c r="I45" s="22">
        <v>3.86</v>
      </c>
      <c r="J45" s="23"/>
      <c r="K45" s="2"/>
      <c r="L45" s="2"/>
      <c r="M45" s="2"/>
      <c r="N45" s="2"/>
      <c r="O45" s="2"/>
      <c r="P45" s="2"/>
      <c r="Q45" s="2"/>
      <c r="R45" s="2"/>
    </row>
    <row r="46" spans="1:18" s="5" customFormat="1" hidden="1" outlineLevel="2" x14ac:dyDescent="0.25">
      <c r="A46" s="15" t="s">
        <v>29</v>
      </c>
      <c r="B46" s="15"/>
      <c r="C46" s="17">
        <v>44187</v>
      </c>
      <c r="D46" s="17" t="s">
        <v>27</v>
      </c>
      <c r="E46" s="16"/>
      <c r="F46" s="14" t="s">
        <v>289</v>
      </c>
      <c r="G46" s="18"/>
      <c r="H46" s="19"/>
      <c r="I46" s="22">
        <v>7.45</v>
      </c>
      <c r="J46" s="23"/>
      <c r="K46" s="2"/>
      <c r="L46" s="2"/>
      <c r="M46" s="2"/>
      <c r="N46" s="2"/>
      <c r="O46" s="2"/>
      <c r="P46" s="2"/>
      <c r="Q46" s="2"/>
      <c r="R46" s="2"/>
    </row>
    <row r="47" spans="1:18" s="5" customFormat="1" hidden="1" outlineLevel="2" x14ac:dyDescent="0.25">
      <c r="A47" s="15" t="s">
        <v>29</v>
      </c>
      <c r="B47" s="15"/>
      <c r="C47" s="17">
        <v>44196</v>
      </c>
      <c r="D47" s="17" t="s">
        <v>27</v>
      </c>
      <c r="E47" s="16"/>
      <c r="F47" s="14" t="s">
        <v>30</v>
      </c>
      <c r="G47" s="18"/>
      <c r="H47" s="19"/>
      <c r="I47" s="18">
        <v>16.809999999999999</v>
      </c>
      <c r="J47" s="20"/>
      <c r="K47" s="2"/>
      <c r="L47" s="2"/>
      <c r="M47" s="2"/>
      <c r="N47" s="2"/>
      <c r="O47" s="2"/>
      <c r="P47" s="2"/>
      <c r="Q47" s="2"/>
      <c r="R47" s="2"/>
    </row>
    <row r="48" spans="1:18" s="5" customFormat="1" outlineLevel="1" collapsed="1" x14ac:dyDescent="0.25">
      <c r="A48" s="13" t="s">
        <v>298</v>
      </c>
      <c r="B48" s="15"/>
      <c r="C48" s="17"/>
      <c r="D48" s="38" t="str">
        <f>VLOOKUP(A47,TM!$1:$31,2)</f>
        <v>COMPETENZE BANCARIE</v>
      </c>
      <c r="E48" s="16"/>
      <c r="F48" s="14"/>
      <c r="G48" s="18">
        <f>SUBTOTAL(9,G45:G47)</f>
        <v>0</v>
      </c>
      <c r="H48" s="19">
        <f>SUBTOTAL(9,H45:H47)</f>
        <v>0</v>
      </c>
      <c r="I48" s="18">
        <f>SUBTOTAL(9,I45:I47)</f>
        <v>28.119999999999997</v>
      </c>
      <c r="J48" s="20">
        <f>SUBTOTAL(9,J45:J47)</f>
        <v>0</v>
      </c>
      <c r="K48" s="2"/>
      <c r="L48" s="2"/>
      <c r="M48" s="2"/>
      <c r="N48" s="2"/>
      <c r="O48" s="2"/>
      <c r="P48" s="2"/>
      <c r="Q48" s="2"/>
      <c r="R48" s="2"/>
    </row>
    <row r="49" spans="1:18" s="5" customFormat="1" hidden="1" outlineLevel="2" x14ac:dyDescent="0.25">
      <c r="A49" s="15" t="s">
        <v>107</v>
      </c>
      <c r="B49" s="15"/>
      <c r="C49" s="17">
        <v>44104</v>
      </c>
      <c r="D49" s="17" t="s">
        <v>203</v>
      </c>
      <c r="E49" s="16" t="s">
        <v>78</v>
      </c>
      <c r="F49" s="14" t="s">
        <v>202</v>
      </c>
      <c r="G49" s="18">
        <v>300</v>
      </c>
      <c r="H49" s="19"/>
      <c r="I49" s="18"/>
      <c r="J49" s="28"/>
      <c r="K49" s="2"/>
      <c r="L49" s="2"/>
      <c r="M49" s="2"/>
      <c r="N49" s="2"/>
      <c r="O49" s="2"/>
      <c r="P49" s="2"/>
      <c r="Q49" s="2"/>
      <c r="R49" s="2"/>
    </row>
    <row r="50" spans="1:18" s="5" customFormat="1" hidden="1" outlineLevel="2" x14ac:dyDescent="0.25">
      <c r="A50" s="15" t="s">
        <v>107</v>
      </c>
      <c r="B50" s="15"/>
      <c r="C50" s="17">
        <v>44134</v>
      </c>
      <c r="D50" s="17" t="s">
        <v>203</v>
      </c>
      <c r="E50" s="16" t="s">
        <v>244</v>
      </c>
      <c r="F50" s="14" t="s">
        <v>245</v>
      </c>
      <c r="G50" s="18">
        <v>30</v>
      </c>
      <c r="H50" s="19"/>
      <c r="I50" s="18"/>
      <c r="J50" s="20"/>
      <c r="K50" s="2"/>
      <c r="L50" s="2"/>
      <c r="M50" s="2"/>
      <c r="N50" s="2"/>
      <c r="O50" s="2"/>
      <c r="P50" s="2"/>
      <c r="Q50" s="2"/>
      <c r="R50" s="2"/>
    </row>
    <row r="51" spans="1:18" s="5" customFormat="1" outlineLevel="1" collapsed="1" x14ac:dyDescent="0.25">
      <c r="A51" s="13" t="s">
        <v>211</v>
      </c>
      <c r="B51" s="15"/>
      <c r="C51" s="17"/>
      <c r="D51" s="38" t="str">
        <f>VLOOKUP(A50,TM!$1:$31,2)</f>
        <v>ADESIONI CORSI</v>
      </c>
      <c r="E51" s="16"/>
      <c r="F51" s="14"/>
      <c r="G51" s="18">
        <f>SUBTOTAL(9,G49:G50)</f>
        <v>330</v>
      </c>
      <c r="H51" s="19">
        <f>SUBTOTAL(9,H49:H50)</f>
        <v>0</v>
      </c>
      <c r="I51" s="18">
        <f>SUBTOTAL(9,I49:I50)</f>
        <v>0</v>
      </c>
      <c r="J51" s="20">
        <f>SUBTOTAL(9,J49:J50)</f>
        <v>0</v>
      </c>
      <c r="K51" s="2"/>
      <c r="L51" s="2"/>
      <c r="M51" s="2"/>
      <c r="N51" s="2"/>
      <c r="O51" s="2"/>
      <c r="P51" s="2"/>
      <c r="Q51" s="2"/>
      <c r="R51" s="2"/>
    </row>
    <row r="52" spans="1:18" s="5" customFormat="1" hidden="1" outlineLevel="2" x14ac:dyDescent="0.25">
      <c r="A52" s="15" t="s">
        <v>200</v>
      </c>
      <c r="B52" s="15"/>
      <c r="C52" s="8">
        <v>43886</v>
      </c>
      <c r="D52" s="17" t="s">
        <v>32</v>
      </c>
      <c r="E52" s="9"/>
      <c r="F52" s="14" t="s">
        <v>199</v>
      </c>
      <c r="G52" s="11"/>
      <c r="I52" s="11">
        <v>298.99</v>
      </c>
      <c r="J52" s="12"/>
      <c r="K52" s="2"/>
      <c r="L52" s="2"/>
      <c r="M52" s="2"/>
      <c r="N52" s="2"/>
      <c r="O52" s="2"/>
      <c r="P52" s="2"/>
      <c r="Q52" s="2"/>
      <c r="R52" s="2"/>
    </row>
    <row r="53" spans="1:18" s="5" customFormat="1" hidden="1" outlineLevel="2" x14ac:dyDescent="0.25">
      <c r="A53" s="15" t="s">
        <v>200</v>
      </c>
      <c r="B53" s="15"/>
      <c r="C53" s="17">
        <v>44008</v>
      </c>
      <c r="D53" s="17" t="s">
        <v>163</v>
      </c>
      <c r="E53" s="16"/>
      <c r="F53" s="14" t="s">
        <v>177</v>
      </c>
      <c r="G53" s="18">
        <v>116</v>
      </c>
      <c r="H53" s="19"/>
      <c r="I53" s="18"/>
      <c r="J53" s="20"/>
      <c r="K53" s="2"/>
      <c r="L53" s="2"/>
      <c r="M53" s="2"/>
      <c r="N53" s="2"/>
      <c r="O53" s="2"/>
      <c r="P53" s="2"/>
      <c r="Q53" s="2"/>
      <c r="R53" s="2"/>
    </row>
    <row r="54" spans="1:18" s="5" customFormat="1" outlineLevel="1" collapsed="1" x14ac:dyDescent="0.25">
      <c r="A54" s="13" t="s">
        <v>212</v>
      </c>
      <c r="B54" s="15"/>
      <c r="C54" s="17"/>
      <c r="D54" s="38" t="str">
        <f>VLOOKUP(A53,TM!$1:$31,2)</f>
        <v>ACCREDITI VARI</v>
      </c>
      <c r="E54" s="16"/>
      <c r="F54" s="14"/>
      <c r="G54" s="18">
        <f>SUBTOTAL(9,G52:G53)</f>
        <v>116</v>
      </c>
      <c r="H54" s="19">
        <f>SUBTOTAL(9,H52:H53)</f>
        <v>0</v>
      </c>
      <c r="I54" s="18">
        <f>SUBTOTAL(9,I52:I53)</f>
        <v>298.99</v>
      </c>
      <c r="J54" s="20">
        <f>SUBTOTAL(9,J52:J53)</f>
        <v>0</v>
      </c>
      <c r="K54" s="2"/>
      <c r="L54" s="2"/>
      <c r="M54" s="2"/>
      <c r="N54" s="2"/>
      <c r="O54" s="2"/>
      <c r="P54" s="2"/>
      <c r="Q54" s="2"/>
      <c r="R54" s="2"/>
    </row>
    <row r="55" spans="1:18" hidden="1" outlineLevel="2" x14ac:dyDescent="0.25">
      <c r="A55" s="15" t="s">
        <v>23</v>
      </c>
      <c r="B55" s="15"/>
      <c r="C55" s="17">
        <v>44147</v>
      </c>
      <c r="D55" s="17" t="s">
        <v>27</v>
      </c>
      <c r="E55" s="16" t="s">
        <v>150</v>
      </c>
      <c r="F55" s="14" t="s">
        <v>249</v>
      </c>
      <c r="G55" s="18">
        <v>100</v>
      </c>
      <c r="H55" s="19"/>
      <c r="I55" s="18"/>
      <c r="J55" s="20">
        <v>100</v>
      </c>
    </row>
    <row r="56" spans="1:18" hidden="1" outlineLevel="2" x14ac:dyDescent="0.25">
      <c r="A56" s="15" t="s">
        <v>23</v>
      </c>
      <c r="B56" s="15"/>
      <c r="C56" s="17">
        <v>43992</v>
      </c>
      <c r="D56" s="17" t="s">
        <v>27</v>
      </c>
      <c r="E56" s="16" t="s">
        <v>157</v>
      </c>
      <c r="F56" s="14" t="s">
        <v>31</v>
      </c>
      <c r="G56" s="18">
        <v>200</v>
      </c>
      <c r="H56" s="19"/>
      <c r="I56" s="18"/>
      <c r="J56" s="20">
        <v>200</v>
      </c>
    </row>
    <row r="57" spans="1:18" hidden="1" outlineLevel="2" x14ac:dyDescent="0.25">
      <c r="A57" s="15" t="s">
        <v>23</v>
      </c>
      <c r="B57" s="15"/>
      <c r="C57" s="17">
        <v>44163</v>
      </c>
      <c r="D57" s="17" t="s">
        <v>27</v>
      </c>
      <c r="E57" s="16" t="s">
        <v>157</v>
      </c>
      <c r="F57" s="14" t="s">
        <v>249</v>
      </c>
      <c r="G57" s="18">
        <v>250</v>
      </c>
      <c r="H57" s="19"/>
      <c r="I57" s="18"/>
      <c r="J57" s="20">
        <v>250</v>
      </c>
    </row>
    <row r="58" spans="1:18" hidden="1" outlineLevel="2" x14ac:dyDescent="0.25">
      <c r="A58" s="15" t="s">
        <v>23</v>
      </c>
      <c r="B58" s="15"/>
      <c r="C58" s="8">
        <v>43844</v>
      </c>
      <c r="D58" s="17" t="s">
        <v>27</v>
      </c>
      <c r="E58" s="9"/>
      <c r="F58" s="14" t="s">
        <v>31</v>
      </c>
      <c r="G58" s="11">
        <v>100</v>
      </c>
      <c r="I58" s="11"/>
      <c r="J58" s="12">
        <v>100</v>
      </c>
    </row>
    <row r="59" spans="1:18" hidden="1" outlineLevel="2" x14ac:dyDescent="0.25">
      <c r="A59" s="15" t="s">
        <v>23</v>
      </c>
      <c r="B59" s="15"/>
      <c r="C59" s="8">
        <v>43845</v>
      </c>
      <c r="D59" s="17" t="s">
        <v>27</v>
      </c>
      <c r="E59" s="9"/>
      <c r="F59" s="14" t="s">
        <v>31</v>
      </c>
      <c r="G59" s="11">
        <v>200</v>
      </c>
      <c r="I59" s="11"/>
      <c r="J59" s="31">
        <v>200</v>
      </c>
    </row>
    <row r="60" spans="1:18" hidden="1" outlineLevel="2" x14ac:dyDescent="0.25">
      <c r="A60" s="15" t="s">
        <v>23</v>
      </c>
      <c r="B60" s="15"/>
      <c r="C60" s="8">
        <v>43860</v>
      </c>
      <c r="D60" s="17" t="s">
        <v>27</v>
      </c>
      <c r="E60" s="9"/>
      <c r="F60" s="14" t="s">
        <v>31</v>
      </c>
      <c r="G60" s="11">
        <v>100</v>
      </c>
      <c r="I60" s="11"/>
      <c r="J60" s="12">
        <v>100</v>
      </c>
    </row>
    <row r="61" spans="1:18" hidden="1" outlineLevel="2" x14ac:dyDescent="0.25">
      <c r="A61" s="15" t="s">
        <v>23</v>
      </c>
      <c r="B61" s="15"/>
      <c r="C61" s="8">
        <v>43872</v>
      </c>
      <c r="D61" s="17" t="s">
        <v>27</v>
      </c>
      <c r="E61" s="9"/>
      <c r="F61" s="14" t="s">
        <v>31</v>
      </c>
      <c r="G61" s="11">
        <v>100</v>
      </c>
      <c r="I61" s="11"/>
      <c r="J61" s="12">
        <v>100</v>
      </c>
    </row>
    <row r="62" spans="1:18" hidden="1" outlineLevel="2" x14ac:dyDescent="0.25">
      <c r="A62" s="15" t="s">
        <v>23</v>
      </c>
      <c r="B62" s="15"/>
      <c r="C62" s="8">
        <v>43882</v>
      </c>
      <c r="D62" s="17" t="s">
        <v>27</v>
      </c>
      <c r="E62" s="9"/>
      <c r="F62" s="14" t="s">
        <v>31</v>
      </c>
      <c r="G62" s="11">
        <v>100</v>
      </c>
      <c r="I62" s="11"/>
      <c r="J62" s="12">
        <v>100</v>
      </c>
    </row>
    <row r="63" spans="1:18" hidden="1" outlineLevel="2" x14ac:dyDescent="0.25">
      <c r="A63" s="15" t="s">
        <v>23</v>
      </c>
      <c r="B63" s="15"/>
      <c r="C63" s="8">
        <v>43937</v>
      </c>
      <c r="D63" s="17" t="s">
        <v>27</v>
      </c>
      <c r="E63" s="9"/>
      <c r="F63" s="14" t="s">
        <v>31</v>
      </c>
      <c r="G63" s="11">
        <v>210</v>
      </c>
      <c r="I63" s="11"/>
      <c r="J63" s="12">
        <v>210</v>
      </c>
    </row>
    <row r="64" spans="1:18" hidden="1" outlineLevel="2" x14ac:dyDescent="0.25">
      <c r="A64" s="15" t="s">
        <v>23</v>
      </c>
      <c r="B64" s="15"/>
      <c r="C64" s="17">
        <v>43942</v>
      </c>
      <c r="D64" s="17" t="s">
        <v>27</v>
      </c>
      <c r="E64" s="16"/>
      <c r="F64" s="14" t="s">
        <v>31</v>
      </c>
      <c r="G64" s="18">
        <v>250</v>
      </c>
      <c r="H64" s="19"/>
      <c r="I64" s="18"/>
      <c r="J64" s="20">
        <v>250</v>
      </c>
    </row>
    <row r="65" spans="1:10" hidden="1" outlineLevel="2" x14ac:dyDescent="0.25">
      <c r="A65" s="15" t="s">
        <v>23</v>
      </c>
      <c r="B65" s="15"/>
      <c r="C65" s="17">
        <v>43971</v>
      </c>
      <c r="D65" s="17" t="s">
        <v>27</v>
      </c>
      <c r="E65" s="16"/>
      <c r="F65" s="14" t="s">
        <v>31</v>
      </c>
      <c r="G65" s="18">
        <v>110</v>
      </c>
      <c r="H65" s="19"/>
      <c r="I65" s="18"/>
      <c r="J65" s="20">
        <v>110</v>
      </c>
    </row>
    <row r="66" spans="1:10" hidden="1" outlineLevel="2" x14ac:dyDescent="0.25">
      <c r="A66" s="15" t="s">
        <v>23</v>
      </c>
      <c r="B66" s="15"/>
      <c r="C66" s="17">
        <v>43979</v>
      </c>
      <c r="D66" s="17" t="s">
        <v>27</v>
      </c>
      <c r="E66" s="16"/>
      <c r="F66" s="14" t="s">
        <v>178</v>
      </c>
      <c r="G66" s="18"/>
      <c r="H66" s="19"/>
      <c r="I66" s="18">
        <v>250</v>
      </c>
      <c r="J66" s="20">
        <v>250</v>
      </c>
    </row>
    <row r="67" spans="1:10" hidden="1" outlineLevel="2" x14ac:dyDescent="0.25">
      <c r="A67" s="15" t="s">
        <v>23</v>
      </c>
      <c r="B67" s="15"/>
      <c r="C67" s="17">
        <v>43993</v>
      </c>
      <c r="D67" s="17" t="s">
        <v>27</v>
      </c>
      <c r="E67" s="16"/>
      <c r="F67" s="14" t="s">
        <v>167</v>
      </c>
      <c r="G67" s="18"/>
      <c r="H67" s="19"/>
      <c r="I67" s="18">
        <v>10000</v>
      </c>
      <c r="J67" s="20">
        <v>10000</v>
      </c>
    </row>
    <row r="68" spans="1:10" hidden="1" outlineLevel="2" x14ac:dyDescent="0.25">
      <c r="A68" s="15" t="s">
        <v>23</v>
      </c>
      <c r="B68" s="15"/>
      <c r="C68" s="17">
        <v>44167</v>
      </c>
      <c r="D68" s="17" t="s">
        <v>27</v>
      </c>
      <c r="E68" s="16"/>
      <c r="F68" s="14" t="s">
        <v>271</v>
      </c>
      <c r="G68" s="18"/>
      <c r="H68" s="19"/>
      <c r="I68" s="22">
        <v>2497.84</v>
      </c>
      <c r="J68" s="23">
        <v>2497.84</v>
      </c>
    </row>
    <row r="69" spans="1:10" hidden="1" outlineLevel="2" x14ac:dyDescent="0.25">
      <c r="A69" s="15" t="s">
        <v>23</v>
      </c>
      <c r="B69" s="15"/>
      <c r="C69" s="17">
        <v>44183</v>
      </c>
      <c r="D69" s="17" t="s">
        <v>27</v>
      </c>
      <c r="E69" s="16"/>
      <c r="F69" s="14" t="s">
        <v>249</v>
      </c>
      <c r="G69" s="18">
        <v>250</v>
      </c>
      <c r="H69" s="19"/>
      <c r="I69" s="22"/>
      <c r="J69" s="23">
        <v>250</v>
      </c>
    </row>
    <row r="70" spans="1:10" hidden="1" outlineLevel="2" x14ac:dyDescent="0.25">
      <c r="A70" s="15" t="s">
        <v>23</v>
      </c>
      <c r="B70" s="15"/>
      <c r="C70" s="17">
        <v>44186</v>
      </c>
      <c r="D70" s="17" t="s">
        <v>27</v>
      </c>
      <c r="E70" s="16"/>
      <c r="F70" s="14" t="s">
        <v>249</v>
      </c>
      <c r="G70" s="18">
        <v>250</v>
      </c>
      <c r="H70" s="19"/>
      <c r="I70" s="22"/>
      <c r="J70" s="23">
        <v>250</v>
      </c>
    </row>
    <row r="71" spans="1:10" hidden="1" outlineLevel="2" x14ac:dyDescent="0.25">
      <c r="A71" s="15" t="s">
        <v>23</v>
      </c>
      <c r="B71" s="15"/>
      <c r="C71" s="17">
        <v>44195</v>
      </c>
      <c r="D71" s="17" t="s">
        <v>27</v>
      </c>
      <c r="E71" s="16"/>
      <c r="F71" s="14" t="s">
        <v>31</v>
      </c>
      <c r="G71" s="18">
        <v>100</v>
      </c>
      <c r="H71" s="19"/>
      <c r="I71" s="18"/>
      <c r="J71" s="20">
        <v>100</v>
      </c>
    </row>
    <row r="72" spans="1:10" outlineLevel="1" collapsed="1" x14ac:dyDescent="0.25">
      <c r="A72" s="13" t="s">
        <v>213</v>
      </c>
      <c r="B72" s="15"/>
      <c r="C72" s="17"/>
      <c r="D72" s="38" t="str">
        <f>VLOOKUP(A71,TM!$1:$31,2)</f>
        <v>PRELIEVO</v>
      </c>
      <c r="E72" s="16"/>
      <c r="F72" s="14"/>
      <c r="G72" s="18">
        <f>SUBTOTAL(9,G55:G71)</f>
        <v>2320</v>
      </c>
      <c r="H72" s="19">
        <f>SUBTOTAL(9,H55:H71)</f>
        <v>0</v>
      </c>
      <c r="I72" s="18">
        <f>SUBTOTAL(9,I55:I71)</f>
        <v>12747.84</v>
      </c>
      <c r="J72" s="20">
        <f>SUBTOTAL(9,J55:J71)</f>
        <v>15067.84</v>
      </c>
    </row>
    <row r="73" spans="1:10" hidden="1" outlineLevel="2" x14ac:dyDescent="0.25">
      <c r="A73" s="15" t="s">
        <v>15</v>
      </c>
      <c r="B73" s="15"/>
      <c r="C73" s="8">
        <v>43857</v>
      </c>
      <c r="D73" s="17" t="s">
        <v>46</v>
      </c>
      <c r="E73" s="16" t="s">
        <v>87</v>
      </c>
      <c r="F73" s="14" t="s">
        <v>88</v>
      </c>
      <c r="G73" s="11"/>
      <c r="H73" s="5">
        <v>47.8</v>
      </c>
      <c r="I73" s="11"/>
      <c r="J73" s="12"/>
    </row>
    <row r="74" spans="1:10" hidden="1" outlineLevel="2" x14ac:dyDescent="0.25">
      <c r="A74" s="15" t="s">
        <v>15</v>
      </c>
      <c r="B74" s="15"/>
      <c r="C74" s="17">
        <v>44137</v>
      </c>
      <c r="D74" s="17" t="s">
        <v>235</v>
      </c>
      <c r="E74" s="16" t="s">
        <v>92</v>
      </c>
      <c r="F74" s="14" t="s">
        <v>237</v>
      </c>
      <c r="G74" s="18"/>
      <c r="H74" s="19"/>
      <c r="I74" s="18"/>
      <c r="J74" s="20">
        <v>128.75</v>
      </c>
    </row>
    <row r="75" spans="1:10" hidden="1" outlineLevel="2" x14ac:dyDescent="0.25">
      <c r="A75" s="15" t="s">
        <v>15</v>
      </c>
      <c r="B75" s="15"/>
      <c r="C75" s="17">
        <v>43888</v>
      </c>
      <c r="D75" s="17" t="s">
        <v>51</v>
      </c>
      <c r="E75" s="16" t="s">
        <v>117</v>
      </c>
      <c r="F75" s="14" t="s">
        <v>116</v>
      </c>
      <c r="G75" s="11"/>
      <c r="H75" s="5">
        <v>30.54</v>
      </c>
      <c r="I75" s="11"/>
      <c r="J75" s="12"/>
    </row>
    <row r="76" spans="1:10" hidden="1" outlineLevel="2" x14ac:dyDescent="0.25">
      <c r="A76" s="15" t="s">
        <v>15</v>
      </c>
      <c r="B76" s="15"/>
      <c r="C76" s="8">
        <v>43895</v>
      </c>
      <c r="D76" s="17" t="s">
        <v>163</v>
      </c>
      <c r="E76" s="16" t="s">
        <v>117</v>
      </c>
      <c r="F76" s="14" t="s">
        <v>118</v>
      </c>
      <c r="G76" s="11"/>
      <c r="H76" s="5">
        <v>5</v>
      </c>
      <c r="I76" s="11"/>
      <c r="J76" s="12"/>
    </row>
    <row r="77" spans="1:10" hidden="1" outlineLevel="2" x14ac:dyDescent="0.25">
      <c r="A77" s="15" t="s">
        <v>15</v>
      </c>
      <c r="B77" s="15"/>
      <c r="C77" s="8">
        <v>43896</v>
      </c>
      <c r="D77" s="17" t="s">
        <v>163</v>
      </c>
      <c r="E77" s="16" t="s">
        <v>117</v>
      </c>
      <c r="F77" s="14" t="s">
        <v>118</v>
      </c>
      <c r="G77" s="11"/>
      <c r="H77" s="5">
        <v>5</v>
      </c>
      <c r="I77" s="11"/>
      <c r="J77" s="12"/>
    </row>
    <row r="78" spans="1:10" hidden="1" outlineLevel="2" x14ac:dyDescent="0.25">
      <c r="A78" s="15" t="s">
        <v>15</v>
      </c>
      <c r="B78" s="15"/>
      <c r="C78" s="17">
        <v>43943</v>
      </c>
      <c r="D78" s="17"/>
      <c r="E78" s="16" t="s">
        <v>117</v>
      </c>
      <c r="F78" s="14" t="s">
        <v>151</v>
      </c>
      <c r="G78" s="18"/>
      <c r="H78" s="19">
        <v>11.9</v>
      </c>
      <c r="I78" s="18"/>
      <c r="J78" s="20"/>
    </row>
    <row r="79" spans="1:10" hidden="1" outlineLevel="2" x14ac:dyDescent="0.25">
      <c r="A79" s="15" t="s">
        <v>15</v>
      </c>
      <c r="B79" s="15"/>
      <c r="C79" s="17">
        <v>43979</v>
      </c>
      <c r="D79" s="17" t="s">
        <v>163</v>
      </c>
      <c r="E79" s="16" t="s">
        <v>117</v>
      </c>
      <c r="F79" s="14" t="s">
        <v>155</v>
      </c>
      <c r="G79" s="18"/>
      <c r="H79" s="19">
        <v>21.9</v>
      </c>
      <c r="I79" s="18"/>
      <c r="J79" s="20"/>
    </row>
    <row r="80" spans="1:10" outlineLevel="1" collapsed="1" x14ac:dyDescent="0.25">
      <c r="A80" s="13" t="s">
        <v>257</v>
      </c>
      <c r="B80" s="15"/>
      <c r="C80" s="17"/>
      <c r="D80" s="38" t="str">
        <f>VLOOKUP(A79,TM!$1:$31,2)</f>
        <v>PROD. di CONSUMO NO ATTIV</v>
      </c>
      <c r="E80" s="16"/>
      <c r="F80" s="14"/>
      <c r="G80" s="18">
        <f>SUBTOTAL(9,G73:G79)</f>
        <v>0</v>
      </c>
      <c r="H80" s="19">
        <f>SUBTOTAL(9,H73:H79)</f>
        <v>122.14000000000001</v>
      </c>
      <c r="I80" s="18">
        <f>SUBTOTAL(9,I73:I79)</f>
        <v>0</v>
      </c>
      <c r="J80" s="20">
        <f>SUBTOTAL(9,J73:J79)</f>
        <v>128.75</v>
      </c>
    </row>
    <row r="81" spans="1:10" hidden="1" outlineLevel="2" x14ac:dyDescent="0.25">
      <c r="A81" s="15" t="s">
        <v>16</v>
      </c>
      <c r="B81" s="15" t="s">
        <v>282</v>
      </c>
      <c r="C81" s="17">
        <v>44095</v>
      </c>
      <c r="D81" s="17" t="s">
        <v>196</v>
      </c>
      <c r="E81" s="16" t="s">
        <v>70</v>
      </c>
      <c r="F81" s="14" t="s">
        <v>197</v>
      </c>
      <c r="G81" s="18"/>
      <c r="H81" s="19"/>
      <c r="I81" s="18"/>
      <c r="J81" s="20">
        <v>874</v>
      </c>
    </row>
    <row r="82" spans="1:10" hidden="1" outlineLevel="2" x14ac:dyDescent="0.25">
      <c r="A82" s="15" t="s">
        <v>16</v>
      </c>
      <c r="B82" s="15" t="s">
        <v>282</v>
      </c>
      <c r="C82" s="17">
        <v>44119</v>
      </c>
      <c r="D82" s="17" t="s">
        <v>222</v>
      </c>
      <c r="E82" s="16" t="s">
        <v>70</v>
      </c>
      <c r="F82" s="14" t="s">
        <v>230</v>
      </c>
      <c r="G82" s="18"/>
      <c r="H82" s="19"/>
      <c r="I82" s="18"/>
      <c r="J82" s="20">
        <v>184</v>
      </c>
    </row>
    <row r="83" spans="1:10" hidden="1" outlineLevel="2" x14ac:dyDescent="0.25">
      <c r="A83" s="15" t="s">
        <v>16</v>
      </c>
      <c r="B83" s="15" t="s">
        <v>282</v>
      </c>
      <c r="C83" s="17">
        <v>44119</v>
      </c>
      <c r="D83" s="17" t="s">
        <v>222</v>
      </c>
      <c r="E83" s="16" t="s">
        <v>70</v>
      </c>
      <c r="F83" s="14" t="s">
        <v>231</v>
      </c>
      <c r="G83" s="18"/>
      <c r="H83" s="19"/>
      <c r="I83" s="18"/>
      <c r="J83" s="20">
        <v>38</v>
      </c>
    </row>
    <row r="84" spans="1:10" hidden="1" outlineLevel="2" x14ac:dyDescent="0.25">
      <c r="A84" s="15" t="s">
        <v>16</v>
      </c>
      <c r="B84" s="15"/>
      <c r="C84" s="8">
        <v>43833</v>
      </c>
      <c r="D84" s="17" t="s">
        <v>83</v>
      </c>
      <c r="E84" s="16" t="s">
        <v>48</v>
      </c>
      <c r="F84" s="14" t="s">
        <v>84</v>
      </c>
      <c r="G84" s="11"/>
      <c r="H84" s="5">
        <v>50</v>
      </c>
      <c r="I84" s="11"/>
      <c r="J84" s="12"/>
    </row>
    <row r="85" spans="1:10" hidden="1" outlineLevel="2" x14ac:dyDescent="0.25">
      <c r="A85" s="15" t="s">
        <v>16</v>
      </c>
      <c r="B85" s="15"/>
      <c r="C85" s="8">
        <v>43839</v>
      </c>
      <c r="D85" s="17" t="s">
        <v>83</v>
      </c>
      <c r="E85" s="16" t="s">
        <v>48</v>
      </c>
      <c r="F85" s="14" t="s">
        <v>84</v>
      </c>
      <c r="G85" s="11"/>
      <c r="H85" s="5">
        <v>50</v>
      </c>
      <c r="I85" s="11"/>
      <c r="J85" s="12"/>
    </row>
    <row r="86" spans="1:10" hidden="1" outlineLevel="2" x14ac:dyDescent="0.25">
      <c r="A86" s="26" t="s">
        <v>16</v>
      </c>
      <c r="B86" s="26"/>
      <c r="C86" s="8">
        <v>43843</v>
      </c>
      <c r="D86" s="17" t="s">
        <v>83</v>
      </c>
      <c r="E86" s="16" t="s">
        <v>48</v>
      </c>
      <c r="F86" s="14" t="s">
        <v>84</v>
      </c>
      <c r="G86" s="11"/>
      <c r="H86" s="5">
        <v>50</v>
      </c>
      <c r="I86" s="11"/>
      <c r="J86" s="12"/>
    </row>
    <row r="87" spans="1:10" hidden="1" outlineLevel="2" x14ac:dyDescent="0.25">
      <c r="A87" s="15" t="s">
        <v>16</v>
      </c>
      <c r="B87" s="15"/>
      <c r="C87" s="8">
        <v>43845</v>
      </c>
      <c r="D87" s="17" t="s">
        <v>83</v>
      </c>
      <c r="E87" s="16" t="s">
        <v>48</v>
      </c>
      <c r="F87" s="14" t="s">
        <v>84</v>
      </c>
      <c r="G87" s="11"/>
      <c r="H87" s="5">
        <v>20</v>
      </c>
      <c r="I87" s="11"/>
      <c r="J87" s="12"/>
    </row>
    <row r="88" spans="1:10" hidden="1" outlineLevel="2" x14ac:dyDescent="0.25">
      <c r="A88" s="26" t="s">
        <v>16</v>
      </c>
      <c r="B88" s="26"/>
      <c r="C88" s="8">
        <v>43848</v>
      </c>
      <c r="D88" s="17" t="s">
        <v>83</v>
      </c>
      <c r="E88" s="16" t="s">
        <v>48</v>
      </c>
      <c r="F88" s="14" t="s">
        <v>84</v>
      </c>
      <c r="G88" s="11"/>
      <c r="H88" s="5">
        <v>20</v>
      </c>
      <c r="I88" s="11"/>
      <c r="J88" s="12"/>
    </row>
    <row r="89" spans="1:10" hidden="1" outlineLevel="2" x14ac:dyDescent="0.25">
      <c r="A89" s="15" t="s">
        <v>16</v>
      </c>
      <c r="B89" s="15"/>
      <c r="C89" s="8">
        <v>43853</v>
      </c>
      <c r="D89" s="17" t="s">
        <v>83</v>
      </c>
      <c r="E89" s="16" t="s">
        <v>48</v>
      </c>
      <c r="F89" s="14" t="s">
        <v>84</v>
      </c>
      <c r="G89" s="11"/>
      <c r="H89" s="5">
        <v>50</v>
      </c>
      <c r="I89" s="11"/>
      <c r="J89" s="12"/>
    </row>
    <row r="90" spans="1:10" hidden="1" outlineLevel="2" x14ac:dyDescent="0.25">
      <c r="A90" s="15" t="s">
        <v>16</v>
      </c>
      <c r="B90" s="15"/>
      <c r="C90" s="8">
        <v>43859</v>
      </c>
      <c r="D90" s="17" t="s">
        <v>83</v>
      </c>
      <c r="E90" s="16" t="s">
        <v>48</v>
      </c>
      <c r="F90" s="14"/>
      <c r="G90" s="11"/>
      <c r="H90" s="5">
        <v>50</v>
      </c>
      <c r="I90" s="11"/>
      <c r="J90" s="12"/>
    </row>
    <row r="91" spans="1:10" hidden="1" outlineLevel="2" x14ac:dyDescent="0.25">
      <c r="A91" s="15" t="s">
        <v>16</v>
      </c>
      <c r="B91" s="15"/>
      <c r="C91" s="8">
        <v>43868</v>
      </c>
      <c r="D91" s="17" t="s">
        <v>83</v>
      </c>
      <c r="E91" s="16" t="s">
        <v>48</v>
      </c>
      <c r="F91" s="10"/>
      <c r="G91" s="11"/>
      <c r="H91" s="24">
        <v>50</v>
      </c>
      <c r="I91" s="11"/>
      <c r="J91" s="12"/>
    </row>
    <row r="92" spans="1:10" hidden="1" outlineLevel="2" x14ac:dyDescent="0.25">
      <c r="A92" s="15" t="s">
        <v>16</v>
      </c>
      <c r="B92" s="15"/>
      <c r="C92" s="8">
        <v>43873</v>
      </c>
      <c r="D92" s="17"/>
      <c r="E92" s="16" t="s">
        <v>48</v>
      </c>
      <c r="F92" s="14" t="s">
        <v>84</v>
      </c>
      <c r="G92" s="11"/>
      <c r="H92" s="5">
        <v>20</v>
      </c>
      <c r="I92" s="11"/>
      <c r="J92" s="12"/>
    </row>
    <row r="93" spans="1:10" hidden="1" outlineLevel="2" x14ac:dyDescent="0.25">
      <c r="A93" s="15" t="s">
        <v>16</v>
      </c>
      <c r="B93" s="15"/>
      <c r="C93" s="8">
        <v>43874</v>
      </c>
      <c r="D93" s="8"/>
      <c r="E93" s="16" t="s">
        <v>48</v>
      </c>
      <c r="F93" s="14" t="s">
        <v>84</v>
      </c>
      <c r="G93" s="11"/>
      <c r="H93" s="5">
        <v>20</v>
      </c>
      <c r="I93" s="11"/>
      <c r="J93" s="12"/>
    </row>
    <row r="94" spans="1:10" hidden="1" outlineLevel="2" x14ac:dyDescent="0.25">
      <c r="A94" s="15" t="s">
        <v>16</v>
      </c>
      <c r="B94" s="15"/>
      <c r="C94" s="8">
        <v>43879</v>
      </c>
      <c r="D94" s="8"/>
      <c r="E94" s="16" t="s">
        <v>48</v>
      </c>
      <c r="F94" s="14" t="s">
        <v>84</v>
      </c>
      <c r="G94" s="11"/>
      <c r="H94" s="5">
        <v>50</v>
      </c>
      <c r="I94" s="11"/>
      <c r="J94" s="12"/>
    </row>
    <row r="95" spans="1:10" hidden="1" outlineLevel="2" x14ac:dyDescent="0.25">
      <c r="A95" s="15" t="s">
        <v>16</v>
      </c>
      <c r="B95" s="15"/>
      <c r="C95" s="8">
        <v>43888</v>
      </c>
      <c r="D95" s="17"/>
      <c r="E95" s="16" t="s">
        <v>48</v>
      </c>
      <c r="F95" s="14" t="s">
        <v>84</v>
      </c>
      <c r="G95" s="11"/>
      <c r="H95" s="5">
        <v>50</v>
      </c>
      <c r="I95" s="11"/>
      <c r="J95" s="12"/>
    </row>
    <row r="96" spans="1:10" hidden="1" outlineLevel="2" x14ac:dyDescent="0.25">
      <c r="A96" s="15" t="s">
        <v>16</v>
      </c>
      <c r="B96" s="15"/>
      <c r="C96" s="8">
        <v>43894</v>
      </c>
      <c r="D96" s="17"/>
      <c r="E96" s="16" t="s">
        <v>48</v>
      </c>
      <c r="F96" s="14" t="s">
        <v>84</v>
      </c>
      <c r="G96" s="11"/>
      <c r="H96" s="5">
        <v>50</v>
      </c>
      <c r="I96" s="11"/>
      <c r="J96" s="12"/>
    </row>
    <row r="97" spans="1:10" hidden="1" outlineLevel="2" x14ac:dyDescent="0.25">
      <c r="A97" s="15" t="s">
        <v>16</v>
      </c>
      <c r="B97" s="15"/>
      <c r="C97" s="8">
        <v>43923</v>
      </c>
      <c r="D97" s="17"/>
      <c r="E97" s="16" t="s">
        <v>48</v>
      </c>
      <c r="F97" s="14" t="s">
        <v>84</v>
      </c>
      <c r="G97" s="11"/>
      <c r="H97" s="5">
        <v>50</v>
      </c>
      <c r="I97" s="11"/>
      <c r="J97" s="12"/>
    </row>
    <row r="98" spans="1:10" hidden="1" outlineLevel="2" x14ac:dyDescent="0.25">
      <c r="A98" s="26" t="s">
        <v>16</v>
      </c>
      <c r="B98" s="26"/>
      <c r="C98" s="8">
        <v>43928</v>
      </c>
      <c r="D98" s="17" t="s">
        <v>40</v>
      </c>
      <c r="E98" s="16" t="s">
        <v>48</v>
      </c>
      <c r="F98" s="14" t="s">
        <v>84</v>
      </c>
      <c r="G98" s="11"/>
      <c r="H98" s="5">
        <v>20</v>
      </c>
      <c r="I98" s="11"/>
      <c r="J98" s="12"/>
    </row>
    <row r="99" spans="1:10" hidden="1" outlineLevel="2" x14ac:dyDescent="0.25">
      <c r="A99" s="15" t="s">
        <v>16</v>
      </c>
      <c r="B99" s="15"/>
      <c r="C99" s="17">
        <v>43938</v>
      </c>
      <c r="D99" s="17"/>
      <c r="E99" s="16" t="s">
        <v>48</v>
      </c>
      <c r="F99" s="14" t="s">
        <v>84</v>
      </c>
      <c r="G99" s="18"/>
      <c r="H99" s="19">
        <v>20</v>
      </c>
      <c r="I99" s="18"/>
      <c r="J99" s="20"/>
    </row>
    <row r="100" spans="1:10" hidden="1" outlineLevel="2" x14ac:dyDescent="0.25">
      <c r="A100" s="15" t="s">
        <v>16</v>
      </c>
      <c r="B100" s="15"/>
      <c r="C100" s="17">
        <v>43941</v>
      </c>
      <c r="D100" s="17"/>
      <c r="E100" s="16" t="s">
        <v>48</v>
      </c>
      <c r="F100" s="14" t="s">
        <v>84</v>
      </c>
      <c r="G100" s="18"/>
      <c r="H100" s="19">
        <v>50</v>
      </c>
      <c r="I100" s="18"/>
      <c r="J100" s="20"/>
    </row>
    <row r="101" spans="1:10" hidden="1" outlineLevel="2" x14ac:dyDescent="0.25">
      <c r="A101" s="15" t="s">
        <v>16</v>
      </c>
      <c r="B101" s="15"/>
      <c r="C101" s="17">
        <v>43948</v>
      </c>
      <c r="D101" s="17"/>
      <c r="E101" s="16" t="s">
        <v>48</v>
      </c>
      <c r="F101" s="14" t="s">
        <v>84</v>
      </c>
      <c r="G101" s="18"/>
      <c r="H101" s="19">
        <v>50</v>
      </c>
      <c r="I101" s="18"/>
      <c r="J101" s="20"/>
    </row>
    <row r="102" spans="1:10" hidden="1" outlineLevel="2" x14ac:dyDescent="0.25">
      <c r="A102" s="15" t="s">
        <v>16</v>
      </c>
      <c r="B102" s="15"/>
      <c r="C102" s="17">
        <v>43957</v>
      </c>
      <c r="D102" s="17"/>
      <c r="E102" s="16" t="s">
        <v>48</v>
      </c>
      <c r="F102" s="14" t="s">
        <v>84</v>
      </c>
      <c r="G102" s="18"/>
      <c r="H102" s="19">
        <v>50</v>
      </c>
      <c r="I102" s="18"/>
      <c r="J102" s="20"/>
    </row>
    <row r="103" spans="1:10" hidden="1" outlineLevel="2" x14ac:dyDescent="0.25">
      <c r="A103" s="15" t="s">
        <v>16</v>
      </c>
      <c r="B103" s="15"/>
      <c r="C103" s="17">
        <v>43977</v>
      </c>
      <c r="D103" s="17"/>
      <c r="E103" s="16" t="s">
        <v>48</v>
      </c>
      <c r="F103" s="14" t="s">
        <v>84</v>
      </c>
      <c r="G103" s="18"/>
      <c r="H103" s="19">
        <v>50</v>
      </c>
      <c r="I103" s="18"/>
      <c r="J103" s="20"/>
    </row>
    <row r="104" spans="1:10" hidden="1" outlineLevel="2" x14ac:dyDescent="0.25">
      <c r="A104" s="15" t="s">
        <v>16</v>
      </c>
      <c r="B104" s="15"/>
      <c r="C104" s="17">
        <v>43984</v>
      </c>
      <c r="D104" s="17"/>
      <c r="E104" s="16" t="s">
        <v>48</v>
      </c>
      <c r="F104" s="14" t="s">
        <v>84</v>
      </c>
      <c r="G104" s="18"/>
      <c r="H104" s="19">
        <v>20</v>
      </c>
      <c r="I104" s="18"/>
      <c r="J104" s="20"/>
    </row>
    <row r="105" spans="1:10" hidden="1" outlineLevel="2" x14ac:dyDescent="0.25">
      <c r="A105" s="15" t="s">
        <v>16</v>
      </c>
      <c r="B105" s="15"/>
      <c r="C105" s="17">
        <v>43990</v>
      </c>
      <c r="D105" s="17" t="s">
        <v>83</v>
      </c>
      <c r="E105" s="16" t="s">
        <v>48</v>
      </c>
      <c r="F105" s="14" t="s">
        <v>161</v>
      </c>
      <c r="G105" s="18"/>
      <c r="H105" s="19">
        <v>100</v>
      </c>
      <c r="I105" s="18"/>
      <c r="J105" s="20"/>
    </row>
    <row r="106" spans="1:10" hidden="1" outlineLevel="2" x14ac:dyDescent="0.25">
      <c r="A106" s="15" t="s">
        <v>16</v>
      </c>
      <c r="B106" s="15"/>
      <c r="C106" s="17">
        <v>44004</v>
      </c>
      <c r="D106" s="17" t="s">
        <v>83</v>
      </c>
      <c r="E106" s="16" t="s">
        <v>48</v>
      </c>
      <c r="F106" s="14" t="s">
        <v>84</v>
      </c>
      <c r="G106" s="18"/>
      <c r="H106" s="19">
        <v>20</v>
      </c>
      <c r="I106" s="18"/>
      <c r="J106" s="20"/>
    </row>
    <row r="107" spans="1:10" hidden="1" outlineLevel="2" x14ac:dyDescent="0.25">
      <c r="A107" s="15" t="s">
        <v>16</v>
      </c>
      <c r="B107" s="15"/>
      <c r="C107" s="17">
        <v>44008</v>
      </c>
      <c r="D107" s="17" t="s">
        <v>83</v>
      </c>
      <c r="E107" s="16" t="s">
        <v>48</v>
      </c>
      <c r="F107" s="14" t="s">
        <v>84</v>
      </c>
      <c r="G107" s="18"/>
      <c r="H107" s="19">
        <v>50</v>
      </c>
      <c r="I107" s="18"/>
      <c r="J107" s="20"/>
    </row>
    <row r="108" spans="1:10" hidden="1" outlineLevel="2" x14ac:dyDescent="0.25">
      <c r="A108" s="15" t="s">
        <v>16</v>
      </c>
      <c r="B108" s="15"/>
      <c r="C108" s="17">
        <v>44012</v>
      </c>
      <c r="D108" s="17" t="s">
        <v>83</v>
      </c>
      <c r="E108" s="16" t="s">
        <v>48</v>
      </c>
      <c r="F108" s="14" t="s">
        <v>84</v>
      </c>
      <c r="G108" s="18"/>
      <c r="H108" s="19">
        <v>100</v>
      </c>
      <c r="I108" s="18"/>
      <c r="J108" s="20"/>
    </row>
    <row r="109" spans="1:10" hidden="1" outlineLevel="2" x14ac:dyDescent="0.25">
      <c r="A109" s="15" t="s">
        <v>16</v>
      </c>
      <c r="B109" s="15"/>
      <c r="C109" s="17">
        <v>44075</v>
      </c>
      <c r="D109" s="17" t="s">
        <v>83</v>
      </c>
      <c r="E109" s="16" t="s">
        <v>48</v>
      </c>
      <c r="F109" s="14" t="s">
        <v>84</v>
      </c>
      <c r="G109" s="18"/>
      <c r="H109" s="19">
        <v>100</v>
      </c>
      <c r="I109" s="18"/>
      <c r="J109" s="20"/>
    </row>
    <row r="110" spans="1:10" hidden="1" outlineLevel="2" x14ac:dyDescent="0.25">
      <c r="A110" s="15" t="s">
        <v>16</v>
      </c>
      <c r="B110" s="15"/>
      <c r="C110" s="17">
        <v>44103</v>
      </c>
      <c r="D110" s="17" t="s">
        <v>83</v>
      </c>
      <c r="E110" s="16" t="s">
        <v>48</v>
      </c>
      <c r="F110" s="14" t="s">
        <v>84</v>
      </c>
      <c r="G110" s="18"/>
      <c r="H110" s="19">
        <v>100</v>
      </c>
      <c r="I110" s="18"/>
      <c r="J110" s="20"/>
    </row>
    <row r="111" spans="1:10" hidden="1" outlineLevel="2" x14ac:dyDescent="0.25">
      <c r="A111" s="15" t="s">
        <v>16</v>
      </c>
      <c r="B111" s="15"/>
      <c r="C111" s="17">
        <v>44117</v>
      </c>
      <c r="D111" s="17" t="s">
        <v>83</v>
      </c>
      <c r="E111" s="16" t="s">
        <v>48</v>
      </c>
      <c r="F111" s="14" t="s">
        <v>84</v>
      </c>
      <c r="G111" s="18"/>
      <c r="H111" s="19">
        <v>100</v>
      </c>
      <c r="I111" s="18"/>
      <c r="J111" s="20"/>
    </row>
    <row r="112" spans="1:10" hidden="1" outlineLevel="2" x14ac:dyDescent="0.25">
      <c r="A112" s="26" t="s">
        <v>16</v>
      </c>
      <c r="B112" s="26"/>
      <c r="C112" s="17">
        <v>44137</v>
      </c>
      <c r="D112" s="17" t="s">
        <v>83</v>
      </c>
      <c r="E112" s="16" t="s">
        <v>48</v>
      </c>
      <c r="F112" s="14" t="s">
        <v>84</v>
      </c>
      <c r="G112" s="18"/>
      <c r="H112" s="19">
        <v>50</v>
      </c>
      <c r="I112" s="18"/>
      <c r="J112" s="20"/>
    </row>
    <row r="113" spans="1:18" hidden="1" outlineLevel="2" x14ac:dyDescent="0.25">
      <c r="A113" s="15" t="s">
        <v>16</v>
      </c>
      <c r="B113" s="15"/>
      <c r="C113" s="17">
        <v>44139</v>
      </c>
      <c r="D113" s="17" t="s">
        <v>83</v>
      </c>
      <c r="E113" s="16" t="s">
        <v>48</v>
      </c>
      <c r="F113" s="14" t="s">
        <v>84</v>
      </c>
      <c r="G113" s="18"/>
      <c r="H113" s="19">
        <v>60</v>
      </c>
      <c r="I113" s="18"/>
      <c r="J113" s="20"/>
    </row>
    <row r="114" spans="1:18" hidden="1" outlineLevel="2" x14ac:dyDescent="0.25">
      <c r="A114" s="15" t="s">
        <v>16</v>
      </c>
      <c r="B114" s="15"/>
      <c r="C114" s="17">
        <v>44159</v>
      </c>
      <c r="D114" s="17" t="s">
        <v>83</v>
      </c>
      <c r="E114" s="16" t="s">
        <v>48</v>
      </c>
      <c r="F114" s="14" t="s">
        <v>84</v>
      </c>
      <c r="G114" s="18"/>
      <c r="H114" s="19">
        <v>50</v>
      </c>
      <c r="I114" s="18"/>
      <c r="J114" s="20"/>
    </row>
    <row r="115" spans="1:18" hidden="1" outlineLevel="2" x14ac:dyDescent="0.25">
      <c r="A115" s="15" t="s">
        <v>16</v>
      </c>
      <c r="B115" s="15"/>
      <c r="C115" s="17">
        <v>44162</v>
      </c>
      <c r="D115" s="17" t="s">
        <v>83</v>
      </c>
      <c r="E115" s="16" t="s">
        <v>48</v>
      </c>
      <c r="F115" s="14" t="s">
        <v>84</v>
      </c>
      <c r="G115" s="18"/>
      <c r="H115" s="19">
        <v>100</v>
      </c>
      <c r="I115" s="18"/>
      <c r="J115" s="20"/>
    </row>
    <row r="116" spans="1:18" hidden="1" outlineLevel="2" x14ac:dyDescent="0.25">
      <c r="A116" s="15" t="s">
        <v>16</v>
      </c>
      <c r="B116" s="15"/>
      <c r="C116" s="8">
        <v>43850</v>
      </c>
      <c r="D116" s="17"/>
      <c r="E116" s="16" t="s">
        <v>71</v>
      </c>
      <c r="F116" s="14" t="s">
        <v>85</v>
      </c>
      <c r="G116" s="11"/>
      <c r="H116" s="5">
        <v>15</v>
      </c>
      <c r="I116" s="11"/>
      <c r="J116" s="12"/>
    </row>
    <row r="117" spans="1:18" hidden="1" outlineLevel="2" x14ac:dyDescent="0.25">
      <c r="A117" s="15" t="s">
        <v>16</v>
      </c>
      <c r="B117" s="15"/>
      <c r="C117" s="8">
        <v>43872</v>
      </c>
      <c r="D117" s="8"/>
      <c r="E117" s="16" t="s">
        <v>71</v>
      </c>
      <c r="F117" s="14" t="s">
        <v>105</v>
      </c>
      <c r="G117" s="11"/>
      <c r="H117" s="5">
        <v>12</v>
      </c>
      <c r="I117" s="11"/>
      <c r="J117" s="12"/>
    </row>
    <row r="118" spans="1:18" hidden="1" outlineLevel="2" x14ac:dyDescent="0.25">
      <c r="A118" s="15" t="s">
        <v>16</v>
      </c>
      <c r="B118" s="15" t="s">
        <v>282</v>
      </c>
      <c r="C118" s="17">
        <v>44095</v>
      </c>
      <c r="D118" s="17" t="s">
        <v>192</v>
      </c>
      <c r="E118" s="16" t="s">
        <v>174</v>
      </c>
      <c r="F118" s="14" t="s">
        <v>194</v>
      </c>
      <c r="G118" s="18"/>
      <c r="H118" s="19"/>
      <c r="I118" s="18"/>
      <c r="J118" s="20">
        <v>3785.05</v>
      </c>
    </row>
    <row r="119" spans="1:18" hidden="1" outlineLevel="2" x14ac:dyDescent="0.25">
      <c r="A119" s="15" t="s">
        <v>16</v>
      </c>
      <c r="B119" s="15" t="s">
        <v>282</v>
      </c>
      <c r="C119" s="17">
        <v>44095</v>
      </c>
      <c r="D119" s="17" t="s">
        <v>192</v>
      </c>
      <c r="E119" s="16" t="s">
        <v>174</v>
      </c>
      <c r="F119" s="14" t="s">
        <v>193</v>
      </c>
      <c r="G119" s="18"/>
      <c r="H119" s="19"/>
      <c r="I119" s="18"/>
      <c r="J119" s="20">
        <v>436.49</v>
      </c>
    </row>
    <row r="120" spans="1:18" hidden="1" outlineLevel="2" x14ac:dyDescent="0.25">
      <c r="A120" s="15" t="s">
        <v>16</v>
      </c>
      <c r="B120" s="15"/>
      <c r="C120" s="17">
        <v>44095</v>
      </c>
      <c r="D120" s="17" t="s">
        <v>99</v>
      </c>
      <c r="E120" s="16" t="s">
        <v>174</v>
      </c>
      <c r="F120" s="14" t="s">
        <v>195</v>
      </c>
      <c r="G120" s="18"/>
      <c r="H120" s="19"/>
      <c r="I120" s="18"/>
      <c r="J120" s="20">
        <v>302</v>
      </c>
    </row>
    <row r="121" spans="1:18" s="5" customFormat="1" hidden="1" outlineLevel="2" x14ac:dyDescent="0.25">
      <c r="A121" s="15" t="s">
        <v>16</v>
      </c>
      <c r="B121" s="15"/>
      <c r="C121" s="17">
        <v>44144</v>
      </c>
      <c r="D121" s="17" t="s">
        <v>46</v>
      </c>
      <c r="E121" s="16" t="s">
        <v>72</v>
      </c>
      <c r="F121" s="14" t="s">
        <v>265</v>
      </c>
      <c r="G121" s="18"/>
      <c r="H121" s="19"/>
      <c r="I121" s="18"/>
      <c r="J121" s="20">
        <v>91.5</v>
      </c>
      <c r="K121" s="2"/>
      <c r="L121" s="2"/>
      <c r="M121" s="2"/>
      <c r="N121" s="2"/>
      <c r="O121" s="2"/>
      <c r="P121" s="2"/>
      <c r="Q121" s="2"/>
      <c r="R121" s="2"/>
    </row>
    <row r="122" spans="1:18" s="5" customFormat="1" hidden="1" outlineLevel="2" x14ac:dyDescent="0.25">
      <c r="A122" s="15" t="s">
        <v>16</v>
      </c>
      <c r="B122" s="15"/>
      <c r="C122" s="17">
        <v>44169</v>
      </c>
      <c r="D122" s="17" t="s">
        <v>46</v>
      </c>
      <c r="E122" s="16" t="s">
        <v>72</v>
      </c>
      <c r="F122" s="14" t="s">
        <v>273</v>
      </c>
      <c r="G122" s="18"/>
      <c r="H122" s="19"/>
      <c r="I122" s="22"/>
      <c r="J122" s="23">
        <v>274.5</v>
      </c>
      <c r="K122" s="2"/>
      <c r="L122" s="2"/>
      <c r="M122" s="2"/>
      <c r="N122" s="2"/>
      <c r="O122" s="2"/>
      <c r="P122" s="2"/>
      <c r="Q122" s="2"/>
      <c r="R122" s="2"/>
    </row>
    <row r="123" spans="1:18" s="5" customFormat="1" hidden="1" outlineLevel="2" x14ac:dyDescent="0.25">
      <c r="A123" s="15" t="s">
        <v>16</v>
      </c>
      <c r="B123" s="15"/>
      <c r="C123" s="17">
        <v>44169</v>
      </c>
      <c r="D123" s="17" t="s">
        <v>83</v>
      </c>
      <c r="E123" s="16"/>
      <c r="F123" s="14" t="s">
        <v>84</v>
      </c>
      <c r="G123" s="18"/>
      <c r="H123" s="19">
        <v>50</v>
      </c>
      <c r="I123" s="22"/>
      <c r="J123" s="23"/>
      <c r="K123" s="2"/>
      <c r="L123" s="2"/>
      <c r="M123" s="2"/>
      <c r="N123" s="2"/>
      <c r="O123" s="2"/>
      <c r="P123" s="2"/>
      <c r="Q123" s="2"/>
      <c r="R123" s="2"/>
    </row>
    <row r="124" spans="1:18" s="5" customFormat="1" hidden="1" outlineLevel="2" x14ac:dyDescent="0.25">
      <c r="A124" s="15" t="s">
        <v>16</v>
      </c>
      <c r="B124" s="15"/>
      <c r="C124" s="17">
        <v>44171</v>
      </c>
      <c r="D124" s="17" t="s">
        <v>83</v>
      </c>
      <c r="E124" s="16"/>
      <c r="F124" s="14" t="s">
        <v>84</v>
      </c>
      <c r="G124" s="18"/>
      <c r="H124" s="19">
        <v>100</v>
      </c>
      <c r="I124" s="22"/>
      <c r="J124" s="23"/>
      <c r="K124" s="2"/>
      <c r="L124" s="2"/>
      <c r="M124" s="2"/>
      <c r="N124" s="2"/>
      <c r="O124" s="2"/>
      <c r="P124" s="2"/>
      <c r="Q124" s="2"/>
      <c r="R124" s="2"/>
    </row>
    <row r="125" spans="1:18" s="5" customFormat="1" outlineLevel="1" collapsed="1" x14ac:dyDescent="0.25">
      <c r="A125" s="13" t="s">
        <v>214</v>
      </c>
      <c r="B125" s="15"/>
      <c r="C125" s="17"/>
      <c r="D125" s="38" t="str">
        <f>VLOOKUP(A124,TM!$1:$31,2)</f>
        <v>TRASPORTI</v>
      </c>
      <c r="E125" s="16"/>
      <c r="F125" s="14"/>
      <c r="G125" s="18">
        <f>SUBTOTAL(9,G81:G124)</f>
        <v>0</v>
      </c>
      <c r="H125" s="19">
        <f>SUBTOTAL(9,H81:H124)</f>
        <v>1847</v>
      </c>
      <c r="I125" s="22">
        <f>SUBTOTAL(9,I81:I124)</f>
        <v>0</v>
      </c>
      <c r="J125" s="23">
        <f>SUBTOTAL(9,J81:J124)</f>
        <v>5985.54</v>
      </c>
      <c r="K125" s="2"/>
      <c r="L125" s="2"/>
      <c r="M125" s="2"/>
      <c r="N125" s="2"/>
      <c r="O125" s="2"/>
      <c r="P125" s="2"/>
      <c r="Q125" s="2"/>
      <c r="R125" s="2"/>
    </row>
    <row r="126" spans="1:18" s="5" customFormat="1" hidden="1" outlineLevel="2" x14ac:dyDescent="0.25">
      <c r="A126" s="15" t="s">
        <v>17</v>
      </c>
      <c r="B126" s="15" t="s">
        <v>282</v>
      </c>
      <c r="C126" s="17">
        <v>43938</v>
      </c>
      <c r="D126" s="17" t="s">
        <v>33</v>
      </c>
      <c r="E126" s="16" t="s">
        <v>73</v>
      </c>
      <c r="F126" s="14" t="s">
        <v>136</v>
      </c>
      <c r="G126" s="18"/>
      <c r="H126" s="19"/>
      <c r="I126" s="18"/>
      <c r="J126" s="20">
        <v>493.1</v>
      </c>
      <c r="K126" s="2"/>
      <c r="L126" s="2"/>
      <c r="M126" s="2"/>
      <c r="N126" s="2"/>
      <c r="O126" s="2"/>
      <c r="P126" s="2"/>
      <c r="Q126" s="2"/>
      <c r="R126" s="2"/>
    </row>
    <row r="127" spans="1:18" s="5" customFormat="1" hidden="1" outlineLevel="2" x14ac:dyDescent="0.25">
      <c r="A127" s="15" t="s">
        <v>17</v>
      </c>
      <c r="B127" s="15"/>
      <c r="C127" s="17">
        <v>43964</v>
      </c>
      <c r="D127" s="17" t="s">
        <v>33</v>
      </c>
      <c r="E127" s="16" t="s">
        <v>73</v>
      </c>
      <c r="F127" s="14" t="s">
        <v>144</v>
      </c>
      <c r="G127" s="18"/>
      <c r="H127" s="19"/>
      <c r="I127" s="18"/>
      <c r="J127" s="20">
        <v>228.88</v>
      </c>
      <c r="K127" s="2"/>
      <c r="L127" s="2"/>
      <c r="M127" s="2"/>
      <c r="N127" s="2"/>
      <c r="O127" s="2"/>
      <c r="P127" s="2"/>
      <c r="Q127" s="2"/>
      <c r="R127" s="2"/>
    </row>
    <row r="128" spans="1:18" s="5" customFormat="1" hidden="1" outlineLevel="2" x14ac:dyDescent="0.25">
      <c r="A128" s="15" t="s">
        <v>17</v>
      </c>
      <c r="B128" s="15"/>
      <c r="C128" s="17">
        <v>43964</v>
      </c>
      <c r="D128" s="17" t="s">
        <v>33</v>
      </c>
      <c r="E128" s="16" t="s">
        <v>73</v>
      </c>
      <c r="F128" s="14" t="s">
        <v>143</v>
      </c>
      <c r="G128" s="18"/>
      <c r="H128" s="19"/>
      <c r="I128" s="18"/>
      <c r="J128" s="20">
        <v>157.6</v>
      </c>
      <c r="K128" s="2"/>
      <c r="L128" s="2"/>
      <c r="M128" s="2"/>
      <c r="N128" s="2"/>
      <c r="O128" s="2"/>
      <c r="P128" s="2"/>
      <c r="Q128" s="2"/>
      <c r="R128" s="2"/>
    </row>
    <row r="129" spans="1:18" s="5" customFormat="1" hidden="1" outlineLevel="2" x14ac:dyDescent="0.25">
      <c r="A129" s="15" t="s">
        <v>17</v>
      </c>
      <c r="B129" s="15"/>
      <c r="C129" s="17">
        <v>44159</v>
      </c>
      <c r="D129" s="17" t="s">
        <v>33</v>
      </c>
      <c r="E129" s="16" t="s">
        <v>73</v>
      </c>
      <c r="F129" s="14" t="s">
        <v>262</v>
      </c>
      <c r="G129" s="18"/>
      <c r="H129" s="19"/>
      <c r="I129" s="18"/>
      <c r="J129" s="20">
        <v>365.1</v>
      </c>
      <c r="K129" s="2"/>
      <c r="L129" s="2"/>
      <c r="M129" s="2"/>
      <c r="N129" s="2"/>
      <c r="O129" s="2"/>
      <c r="P129" s="2"/>
      <c r="Q129" s="2"/>
      <c r="R129" s="2"/>
    </row>
    <row r="130" spans="1:18" s="5" customFormat="1" hidden="1" outlineLevel="2" x14ac:dyDescent="0.25">
      <c r="A130" s="15" t="s">
        <v>17</v>
      </c>
      <c r="B130" s="15"/>
      <c r="C130" s="17">
        <v>44183</v>
      </c>
      <c r="D130" s="17" t="s">
        <v>33</v>
      </c>
      <c r="E130" s="16" t="s">
        <v>73</v>
      </c>
      <c r="F130" s="14" t="s">
        <v>276</v>
      </c>
      <c r="G130" s="18"/>
      <c r="H130" s="19"/>
      <c r="I130" s="22"/>
      <c r="J130" s="23">
        <v>39.549999999999997</v>
      </c>
      <c r="K130" s="2"/>
      <c r="L130" s="2"/>
      <c r="M130" s="2"/>
      <c r="N130" s="2"/>
      <c r="O130" s="2"/>
      <c r="P130" s="2"/>
      <c r="Q130" s="2"/>
      <c r="R130" s="2"/>
    </row>
    <row r="131" spans="1:18" s="5" customFormat="1" hidden="1" outlineLevel="2" x14ac:dyDescent="0.25">
      <c r="A131" s="15" t="s">
        <v>17</v>
      </c>
      <c r="B131" s="15"/>
      <c r="C131" s="17">
        <v>44183</v>
      </c>
      <c r="D131" s="17" t="s">
        <v>33</v>
      </c>
      <c r="E131" s="16" t="s">
        <v>73</v>
      </c>
      <c r="F131" s="14" t="s">
        <v>277</v>
      </c>
      <c r="G131" s="18"/>
      <c r="H131" s="19"/>
      <c r="I131" s="22"/>
      <c r="J131" s="23">
        <v>19.3</v>
      </c>
      <c r="K131" s="2"/>
      <c r="L131" s="2"/>
      <c r="M131" s="2"/>
      <c r="N131" s="2"/>
      <c r="O131" s="2"/>
      <c r="P131" s="2"/>
      <c r="Q131" s="2"/>
      <c r="R131" s="2"/>
    </row>
    <row r="132" spans="1:18" s="5" customFormat="1" hidden="1" outlineLevel="2" x14ac:dyDescent="0.25">
      <c r="A132" s="15" t="s">
        <v>17</v>
      </c>
      <c r="B132" s="15" t="s">
        <v>282</v>
      </c>
      <c r="C132" s="17">
        <v>43938</v>
      </c>
      <c r="D132" s="17" t="s">
        <v>50</v>
      </c>
      <c r="E132" s="16" t="s">
        <v>50</v>
      </c>
      <c r="F132" s="14" t="s">
        <v>135</v>
      </c>
      <c r="G132" s="18"/>
      <c r="H132" s="19"/>
      <c r="I132" s="18"/>
      <c r="J132" s="20">
        <v>705</v>
      </c>
      <c r="K132" s="2"/>
      <c r="L132" s="2"/>
      <c r="M132" s="2"/>
      <c r="N132" s="2"/>
      <c r="O132" s="2"/>
      <c r="P132" s="2"/>
      <c r="Q132" s="2"/>
      <c r="R132" s="2"/>
    </row>
    <row r="133" spans="1:18" s="5" customFormat="1" hidden="1" outlineLevel="2" x14ac:dyDescent="0.25">
      <c r="A133" s="15" t="s">
        <v>17</v>
      </c>
      <c r="B133" s="15" t="s">
        <v>282</v>
      </c>
      <c r="C133" s="17">
        <v>43938</v>
      </c>
      <c r="D133" s="17" t="s">
        <v>50</v>
      </c>
      <c r="E133" s="16" t="s">
        <v>50</v>
      </c>
      <c r="F133" s="14" t="s">
        <v>137</v>
      </c>
      <c r="G133" s="18"/>
      <c r="H133" s="19"/>
      <c r="I133" s="18"/>
      <c r="J133" s="20">
        <v>806</v>
      </c>
      <c r="K133" s="2"/>
      <c r="L133" s="2"/>
      <c r="M133" s="2"/>
      <c r="N133" s="2"/>
      <c r="O133" s="2"/>
      <c r="P133" s="2"/>
      <c r="Q133" s="2"/>
      <c r="R133" s="2"/>
    </row>
    <row r="134" spans="1:18" s="5" customFormat="1" hidden="1" outlineLevel="2" x14ac:dyDescent="0.25">
      <c r="A134" s="15" t="s">
        <v>17</v>
      </c>
      <c r="B134" s="15"/>
      <c r="C134" s="17">
        <v>43964</v>
      </c>
      <c r="D134" s="17" t="s">
        <v>50</v>
      </c>
      <c r="E134" s="16" t="s">
        <v>50</v>
      </c>
      <c r="F134" s="14" t="s">
        <v>144</v>
      </c>
      <c r="G134" s="18"/>
      <c r="H134" s="19"/>
      <c r="I134" s="18"/>
      <c r="J134" s="20">
        <v>2363</v>
      </c>
      <c r="K134" s="2"/>
      <c r="L134" s="2"/>
      <c r="M134" s="2"/>
      <c r="N134" s="2"/>
      <c r="O134" s="2"/>
      <c r="P134" s="2"/>
      <c r="Q134" s="2"/>
      <c r="R134" s="2"/>
    </row>
    <row r="135" spans="1:18" s="5" customFormat="1" hidden="1" outlineLevel="2" x14ac:dyDescent="0.25">
      <c r="A135" s="15" t="s">
        <v>17</v>
      </c>
      <c r="B135" s="15"/>
      <c r="C135" s="17">
        <v>43964</v>
      </c>
      <c r="D135" s="17" t="s">
        <v>50</v>
      </c>
      <c r="E135" s="16" t="s">
        <v>50</v>
      </c>
      <c r="F135" s="14" t="s">
        <v>143</v>
      </c>
      <c r="G135" s="18"/>
      <c r="H135" s="19"/>
      <c r="I135" s="18"/>
      <c r="J135" s="20">
        <v>2777</v>
      </c>
      <c r="K135" s="2"/>
      <c r="L135" s="2"/>
      <c r="M135" s="2"/>
      <c r="N135" s="2"/>
      <c r="O135" s="2"/>
      <c r="P135" s="2"/>
      <c r="Q135" s="2"/>
      <c r="R135" s="2"/>
    </row>
    <row r="136" spans="1:18" s="5" customFormat="1" hidden="1" outlineLevel="2" x14ac:dyDescent="0.25">
      <c r="A136" s="15" t="s">
        <v>17</v>
      </c>
      <c r="B136" s="15"/>
      <c r="C136" s="17">
        <v>44159</v>
      </c>
      <c r="D136" s="17" t="s">
        <v>50</v>
      </c>
      <c r="E136" s="16" t="s">
        <v>50</v>
      </c>
      <c r="F136" s="14" t="s">
        <v>263</v>
      </c>
      <c r="G136" s="18"/>
      <c r="H136" s="19"/>
      <c r="I136" s="18"/>
      <c r="J136" s="20">
        <v>622.94000000000005</v>
      </c>
      <c r="K136" s="2"/>
      <c r="L136" s="2"/>
      <c r="M136" s="2"/>
      <c r="N136" s="2"/>
      <c r="O136" s="2"/>
      <c r="P136" s="2"/>
      <c r="Q136" s="2"/>
      <c r="R136" s="2"/>
    </row>
    <row r="137" spans="1:18" s="5" customFormat="1" hidden="1" outlineLevel="2" x14ac:dyDescent="0.25">
      <c r="A137" s="15" t="s">
        <v>17</v>
      </c>
      <c r="B137" s="15"/>
      <c r="C137" s="17">
        <v>44165</v>
      </c>
      <c r="D137" s="17" t="s">
        <v>266</v>
      </c>
      <c r="E137" s="16" t="s">
        <v>266</v>
      </c>
      <c r="F137" s="14" t="s">
        <v>333</v>
      </c>
      <c r="G137" s="18"/>
      <c r="H137" s="19"/>
      <c r="I137" s="18"/>
      <c r="J137" s="23">
        <f>17.98+17.98</f>
        <v>35.96</v>
      </c>
      <c r="K137" s="2"/>
      <c r="L137" s="2"/>
      <c r="M137" s="2"/>
      <c r="N137" s="2"/>
      <c r="O137" s="2"/>
      <c r="P137" s="2"/>
      <c r="Q137" s="2"/>
      <c r="R137" s="2"/>
    </row>
    <row r="138" spans="1:18" s="5" customFormat="1" hidden="1" outlineLevel="2" x14ac:dyDescent="0.25">
      <c r="A138" s="15" t="s">
        <v>17</v>
      </c>
      <c r="B138" s="15"/>
      <c r="C138" s="17">
        <v>44188</v>
      </c>
      <c r="D138" s="17" t="s">
        <v>50</v>
      </c>
      <c r="E138" s="16" t="s">
        <v>291</v>
      </c>
      <c r="F138" s="14" t="s">
        <v>292</v>
      </c>
      <c r="G138" s="18"/>
      <c r="H138" s="19"/>
      <c r="I138" s="22"/>
      <c r="J138" s="23">
        <v>663</v>
      </c>
      <c r="K138" s="2"/>
      <c r="L138" s="2"/>
      <c r="M138" s="2"/>
      <c r="N138" s="2"/>
      <c r="O138" s="2"/>
      <c r="P138" s="2"/>
      <c r="Q138" s="2"/>
      <c r="R138" s="2"/>
    </row>
    <row r="139" spans="1:18" s="5" customFormat="1" hidden="1" outlineLevel="2" x14ac:dyDescent="0.25">
      <c r="A139" s="15" t="s">
        <v>17</v>
      </c>
      <c r="B139" s="15"/>
      <c r="C139" s="17">
        <v>44054</v>
      </c>
      <c r="D139" s="17" t="s">
        <v>159</v>
      </c>
      <c r="E139" s="16" t="s">
        <v>150</v>
      </c>
      <c r="F139" s="14" t="s">
        <v>176</v>
      </c>
      <c r="G139" s="18"/>
      <c r="H139" s="19"/>
      <c r="I139" s="18"/>
      <c r="J139" s="20">
        <v>29.51</v>
      </c>
      <c r="K139" s="2"/>
      <c r="L139" s="2"/>
      <c r="M139" s="2"/>
      <c r="N139" s="2"/>
      <c r="O139" s="2"/>
      <c r="P139" s="2"/>
      <c r="Q139" s="2"/>
      <c r="R139" s="2"/>
    </row>
    <row r="140" spans="1:18" s="5" customFormat="1" hidden="1" outlineLevel="2" x14ac:dyDescent="0.25">
      <c r="A140" s="15" t="s">
        <v>17</v>
      </c>
      <c r="B140" s="15"/>
      <c r="C140" s="17">
        <v>43873</v>
      </c>
      <c r="D140" s="17" t="s">
        <v>104</v>
      </c>
      <c r="E140" s="16" t="s">
        <v>68</v>
      </c>
      <c r="F140" s="14" t="s">
        <v>338</v>
      </c>
      <c r="G140" s="29"/>
      <c r="H140" s="30">
        <v>1000</v>
      </c>
      <c r="I140" s="29"/>
      <c r="J140" s="28">
        <v>-1000</v>
      </c>
      <c r="K140" s="2"/>
      <c r="L140" s="2"/>
      <c r="M140" s="2"/>
      <c r="N140" s="2"/>
      <c r="O140" s="2"/>
      <c r="P140" s="2"/>
      <c r="Q140" s="2"/>
      <c r="R140" s="2"/>
    </row>
    <row r="141" spans="1:18" s="5" customFormat="1" hidden="1" outlineLevel="2" x14ac:dyDescent="0.25">
      <c r="A141" s="15" t="s">
        <v>17</v>
      </c>
      <c r="B141" s="15" t="s">
        <v>282</v>
      </c>
      <c r="C141" s="17">
        <v>43938</v>
      </c>
      <c r="D141" s="17" t="s">
        <v>159</v>
      </c>
      <c r="E141" s="16" t="s">
        <v>159</v>
      </c>
      <c r="F141" s="14" t="s">
        <v>134</v>
      </c>
      <c r="G141" s="11"/>
      <c r="I141" s="11"/>
      <c r="J141" s="12">
        <v>29.9</v>
      </c>
      <c r="K141" s="2"/>
      <c r="L141" s="2"/>
      <c r="M141" s="2"/>
      <c r="N141" s="2"/>
      <c r="O141" s="2"/>
      <c r="P141" s="2"/>
      <c r="Q141" s="2"/>
      <c r="R141" s="2"/>
    </row>
    <row r="142" spans="1:18" s="5" customFormat="1" hidden="1" outlineLevel="2" x14ac:dyDescent="0.25">
      <c r="A142" s="15" t="s">
        <v>17</v>
      </c>
      <c r="B142" s="15"/>
      <c r="C142" s="17">
        <v>43964</v>
      </c>
      <c r="D142" s="17" t="s">
        <v>159</v>
      </c>
      <c r="E142" s="16" t="s">
        <v>159</v>
      </c>
      <c r="F142" s="14" t="s">
        <v>144</v>
      </c>
      <c r="G142" s="18"/>
      <c r="H142" s="19"/>
      <c r="I142" s="18"/>
      <c r="J142" s="20">
        <v>312.52999999999997</v>
      </c>
      <c r="K142" s="2"/>
      <c r="L142" s="2"/>
      <c r="M142" s="2"/>
      <c r="N142" s="2"/>
      <c r="O142" s="2"/>
      <c r="P142" s="2"/>
      <c r="Q142" s="2"/>
      <c r="R142" s="2"/>
    </row>
    <row r="143" spans="1:18" s="5" customFormat="1" hidden="1" outlineLevel="2" x14ac:dyDescent="0.25">
      <c r="A143" s="15" t="s">
        <v>17</v>
      </c>
      <c r="B143" s="15"/>
      <c r="C143" s="17">
        <v>43964</v>
      </c>
      <c r="D143" s="17" t="s">
        <v>159</v>
      </c>
      <c r="E143" s="16" t="s">
        <v>159</v>
      </c>
      <c r="F143" s="14" t="s">
        <v>143</v>
      </c>
      <c r="G143" s="18"/>
      <c r="H143" s="19"/>
      <c r="I143" s="18"/>
      <c r="J143" s="20">
        <v>382.78</v>
      </c>
      <c r="K143" s="2"/>
      <c r="L143" s="2"/>
      <c r="M143" s="2"/>
      <c r="N143" s="2"/>
      <c r="O143" s="2"/>
      <c r="P143" s="2"/>
      <c r="Q143" s="2"/>
      <c r="R143" s="2"/>
    </row>
    <row r="144" spans="1:18" s="5" customFormat="1" hidden="1" outlineLevel="2" x14ac:dyDescent="0.25">
      <c r="A144" s="15" t="s">
        <v>17</v>
      </c>
      <c r="B144" s="15" t="s">
        <v>282</v>
      </c>
      <c r="C144" s="17">
        <v>43991</v>
      </c>
      <c r="D144" s="17" t="s">
        <v>159</v>
      </c>
      <c r="E144" s="16" t="s">
        <v>159</v>
      </c>
      <c r="F144" s="14" t="s">
        <v>160</v>
      </c>
      <c r="G144" s="18"/>
      <c r="H144" s="19">
        <v>75.599999999999994</v>
      </c>
      <c r="I144" s="18"/>
      <c r="J144" s="20"/>
      <c r="K144" s="2"/>
      <c r="L144" s="2"/>
      <c r="M144" s="2"/>
      <c r="N144" s="2"/>
      <c r="O144" s="2"/>
      <c r="P144" s="2"/>
      <c r="Q144" s="2"/>
      <c r="R144" s="2"/>
    </row>
    <row r="145" spans="1:18" s="5" customFormat="1" hidden="1" outlineLevel="2" x14ac:dyDescent="0.25">
      <c r="A145" s="15" t="s">
        <v>17</v>
      </c>
      <c r="B145" s="15"/>
      <c r="C145" s="17">
        <v>44159</v>
      </c>
      <c r="D145" s="17" t="s">
        <v>159</v>
      </c>
      <c r="E145" s="16" t="s">
        <v>159</v>
      </c>
      <c r="F145" s="14" t="s">
        <v>264</v>
      </c>
      <c r="G145" s="18"/>
      <c r="H145" s="19"/>
      <c r="I145" s="18"/>
      <c r="J145" s="20">
        <v>228.22</v>
      </c>
      <c r="K145" s="2"/>
      <c r="L145" s="2"/>
      <c r="M145" s="2"/>
      <c r="N145" s="2"/>
      <c r="O145" s="2"/>
      <c r="P145" s="2"/>
      <c r="Q145" s="2"/>
      <c r="R145" s="2"/>
    </row>
    <row r="146" spans="1:18" s="5" customFormat="1" hidden="1" outlineLevel="2" x14ac:dyDescent="0.25">
      <c r="A146" s="15" t="s">
        <v>17</v>
      </c>
      <c r="B146" s="15"/>
      <c r="C146" s="17">
        <v>44179</v>
      </c>
      <c r="D146" s="17" t="s">
        <v>159</v>
      </c>
      <c r="E146" s="16" t="s">
        <v>159</v>
      </c>
      <c r="F146" s="14" t="s">
        <v>275</v>
      </c>
      <c r="G146" s="18"/>
      <c r="H146" s="19"/>
      <c r="I146" s="22"/>
      <c r="J146" s="23">
        <v>29.51</v>
      </c>
      <c r="K146" s="2"/>
      <c r="L146" s="2"/>
      <c r="M146" s="2"/>
      <c r="N146" s="2"/>
      <c r="O146" s="2"/>
      <c r="P146" s="2"/>
      <c r="Q146" s="2"/>
      <c r="R146" s="2"/>
    </row>
    <row r="147" spans="1:18" s="5" customFormat="1" hidden="1" outlineLevel="2" x14ac:dyDescent="0.25">
      <c r="A147" s="15" t="s">
        <v>17</v>
      </c>
      <c r="B147" s="15"/>
      <c r="C147" s="17">
        <v>43998</v>
      </c>
      <c r="D147" s="17" t="s">
        <v>159</v>
      </c>
      <c r="E147" s="16"/>
      <c r="F147" s="14" t="s">
        <v>170</v>
      </c>
      <c r="G147" s="18"/>
      <c r="H147" s="19">
        <v>30</v>
      </c>
      <c r="I147" s="18"/>
      <c r="J147" s="20"/>
      <c r="K147" s="2"/>
      <c r="L147" s="2"/>
      <c r="M147" s="2"/>
      <c r="N147" s="2"/>
      <c r="O147" s="2"/>
      <c r="P147" s="2"/>
      <c r="Q147" s="2"/>
      <c r="R147" s="2"/>
    </row>
    <row r="148" spans="1:18" s="5" customFormat="1" hidden="1" outlineLevel="2" x14ac:dyDescent="0.25">
      <c r="A148" s="15" t="s">
        <v>17</v>
      </c>
      <c r="B148" s="15" t="s">
        <v>282</v>
      </c>
      <c r="C148" s="17">
        <v>44021</v>
      </c>
      <c r="D148" s="17" t="s">
        <v>159</v>
      </c>
      <c r="E148" s="16"/>
      <c r="F148" s="14" t="s">
        <v>169</v>
      </c>
      <c r="G148" s="18"/>
      <c r="H148" s="19"/>
      <c r="I148" s="18"/>
      <c r="J148" s="20">
        <v>29.51</v>
      </c>
      <c r="K148" s="2"/>
      <c r="L148" s="2"/>
      <c r="M148" s="2"/>
      <c r="N148" s="2"/>
      <c r="O148" s="2"/>
      <c r="P148" s="2"/>
      <c r="Q148" s="2"/>
      <c r="R148" s="2"/>
    </row>
    <row r="149" spans="1:18" s="5" customFormat="1" hidden="1" outlineLevel="2" x14ac:dyDescent="0.25">
      <c r="A149" s="15" t="s">
        <v>17</v>
      </c>
      <c r="B149" s="15" t="s">
        <v>282</v>
      </c>
      <c r="C149" s="17">
        <v>44072</v>
      </c>
      <c r="D149" s="17" t="s">
        <v>33</v>
      </c>
      <c r="E149" s="16"/>
      <c r="F149" s="14" t="s">
        <v>186</v>
      </c>
      <c r="G149" s="18"/>
      <c r="H149" s="19"/>
      <c r="I149" s="18"/>
      <c r="J149" s="20">
        <v>42.6</v>
      </c>
      <c r="K149" s="2"/>
      <c r="L149" s="2"/>
      <c r="M149" s="2"/>
      <c r="N149" s="2"/>
      <c r="O149" s="2"/>
      <c r="P149" s="2"/>
      <c r="Q149" s="2"/>
      <c r="R149" s="2"/>
    </row>
    <row r="150" spans="1:18" s="5" customFormat="1" hidden="1" outlineLevel="2" x14ac:dyDescent="0.25">
      <c r="A150" s="15" t="s">
        <v>17</v>
      </c>
      <c r="B150" s="15" t="s">
        <v>282</v>
      </c>
      <c r="C150" s="17">
        <v>44072</v>
      </c>
      <c r="D150" s="17" t="s">
        <v>33</v>
      </c>
      <c r="E150" s="16"/>
      <c r="F150" s="14" t="s">
        <v>187</v>
      </c>
      <c r="G150" s="18"/>
      <c r="H150" s="19"/>
      <c r="I150" s="18"/>
      <c r="J150" s="20">
        <v>42.6</v>
      </c>
      <c r="K150" s="2"/>
      <c r="L150" s="2"/>
      <c r="M150" s="2"/>
      <c r="N150" s="2"/>
      <c r="O150" s="2"/>
      <c r="P150" s="2"/>
      <c r="Q150" s="2"/>
      <c r="R150" s="2"/>
    </row>
    <row r="151" spans="1:18" s="5" customFormat="1" hidden="1" outlineLevel="2" x14ac:dyDescent="0.25">
      <c r="A151" s="15" t="s">
        <v>17</v>
      </c>
      <c r="B151" s="15"/>
      <c r="C151" s="17">
        <v>44085</v>
      </c>
      <c r="D151" s="17" t="s">
        <v>159</v>
      </c>
      <c r="E151" s="16"/>
      <c r="F151" s="14" t="s">
        <v>190</v>
      </c>
      <c r="G151" s="18"/>
      <c r="H151" s="19"/>
      <c r="I151" s="18"/>
      <c r="J151" s="20">
        <v>31.38</v>
      </c>
      <c r="K151" s="2"/>
      <c r="L151" s="2"/>
      <c r="M151" s="2"/>
      <c r="N151" s="2"/>
      <c r="O151" s="2"/>
      <c r="P151" s="2"/>
      <c r="Q151" s="2"/>
      <c r="R151" s="2"/>
    </row>
    <row r="152" spans="1:18" s="5" customFormat="1" hidden="1" outlineLevel="2" x14ac:dyDescent="0.25">
      <c r="A152" s="15" t="s">
        <v>17</v>
      </c>
      <c r="B152" s="15"/>
      <c r="C152" s="17">
        <v>44118</v>
      </c>
      <c r="D152" s="17" t="s">
        <v>159</v>
      </c>
      <c r="E152" s="16"/>
      <c r="F152" s="14" t="s">
        <v>225</v>
      </c>
      <c r="G152" s="18"/>
      <c r="H152" s="19"/>
      <c r="I152" s="18"/>
      <c r="J152" s="20">
        <v>29.51</v>
      </c>
      <c r="K152" s="2"/>
      <c r="L152" s="2"/>
      <c r="M152" s="2"/>
      <c r="N152" s="2"/>
      <c r="O152" s="2"/>
      <c r="P152" s="2"/>
      <c r="Q152" s="2"/>
      <c r="R152" s="2"/>
    </row>
    <row r="153" spans="1:18" s="5" customFormat="1" hidden="1" outlineLevel="2" x14ac:dyDescent="0.25">
      <c r="A153" s="15" t="s">
        <v>17</v>
      </c>
      <c r="B153" s="15"/>
      <c r="C153" s="17">
        <v>44126</v>
      </c>
      <c r="D153" s="17" t="s">
        <v>50</v>
      </c>
      <c r="E153" s="16"/>
      <c r="F153" s="14" t="s">
        <v>229</v>
      </c>
      <c r="G153" s="18"/>
      <c r="H153" s="19"/>
      <c r="I153" s="18"/>
      <c r="J153" s="20">
        <v>688</v>
      </c>
      <c r="K153" s="2"/>
      <c r="L153" s="2"/>
      <c r="M153" s="2"/>
      <c r="N153" s="2"/>
      <c r="O153" s="2"/>
      <c r="P153" s="2"/>
      <c r="Q153" s="2"/>
      <c r="R153" s="2"/>
    </row>
    <row r="154" spans="1:18" hidden="1" outlineLevel="2" x14ac:dyDescent="0.25">
      <c r="A154" s="15" t="s">
        <v>17</v>
      </c>
      <c r="B154" s="15"/>
      <c r="C154" s="17">
        <v>44146</v>
      </c>
      <c r="D154" s="17" t="s">
        <v>159</v>
      </c>
      <c r="E154" s="16"/>
      <c r="F154" s="14" t="s">
        <v>253</v>
      </c>
      <c r="G154" s="18"/>
      <c r="H154" s="19"/>
      <c r="I154" s="18"/>
      <c r="J154" s="20">
        <v>29.51</v>
      </c>
    </row>
    <row r="155" spans="1:18" outlineLevel="1" collapsed="1" x14ac:dyDescent="0.25">
      <c r="A155" s="13" t="s">
        <v>215</v>
      </c>
      <c r="B155" s="15"/>
      <c r="C155" s="17"/>
      <c r="D155" s="38" t="str">
        <f>VLOOKUP(A154,TM!$1:$31,2)</f>
        <v>UTENZE</v>
      </c>
      <c r="E155" s="16"/>
      <c r="F155" s="14"/>
      <c r="G155" s="18">
        <f>SUBTOTAL(9,G126:G154)</f>
        <v>0</v>
      </c>
      <c r="H155" s="19">
        <f>SUBTOTAL(9,H126:H154)</f>
        <v>1105.5999999999999</v>
      </c>
      <c r="I155" s="18">
        <f>SUBTOTAL(9,I126:I154)</f>
        <v>0</v>
      </c>
      <c r="J155" s="20">
        <f>SUBTOTAL(9,J126:J154)</f>
        <v>10181.99</v>
      </c>
    </row>
    <row r="156" spans="1:18" hidden="1" outlineLevel="2" x14ac:dyDescent="0.25">
      <c r="A156" s="15" t="s">
        <v>25</v>
      </c>
      <c r="B156" s="15"/>
      <c r="C156" s="17">
        <v>44063</v>
      </c>
      <c r="D156" s="17" t="s">
        <v>27</v>
      </c>
      <c r="E156" s="16" t="s">
        <v>184</v>
      </c>
      <c r="F156" s="14" t="s">
        <v>30</v>
      </c>
      <c r="G156" s="18"/>
      <c r="H156" s="19"/>
      <c r="I156" s="18"/>
      <c r="J156" s="20">
        <v>0.5</v>
      </c>
    </row>
    <row r="157" spans="1:18" hidden="1" outlineLevel="2" x14ac:dyDescent="0.25">
      <c r="A157" s="15" t="s">
        <v>25</v>
      </c>
      <c r="B157" s="15"/>
      <c r="C157" s="17">
        <v>43980</v>
      </c>
      <c r="D157" s="17" t="s">
        <v>27</v>
      </c>
      <c r="E157" s="16" t="s">
        <v>150</v>
      </c>
      <c r="F157" s="14" t="s">
        <v>30</v>
      </c>
      <c r="G157" s="18"/>
      <c r="H157" s="19"/>
      <c r="I157" s="18"/>
      <c r="J157" s="20">
        <v>1.61</v>
      </c>
    </row>
    <row r="158" spans="1:18" hidden="1" outlineLevel="2" x14ac:dyDescent="0.25">
      <c r="A158" s="15" t="s">
        <v>25</v>
      </c>
      <c r="B158" s="15"/>
      <c r="C158" s="17">
        <v>43983</v>
      </c>
      <c r="D158" s="17" t="s">
        <v>27</v>
      </c>
      <c r="E158" s="16" t="s">
        <v>150</v>
      </c>
      <c r="F158" s="14" t="s">
        <v>30</v>
      </c>
      <c r="G158" s="18"/>
      <c r="H158" s="19"/>
      <c r="I158" s="18"/>
      <c r="J158" s="20">
        <v>10</v>
      </c>
    </row>
    <row r="159" spans="1:18" hidden="1" outlineLevel="2" x14ac:dyDescent="0.25">
      <c r="A159" s="15" t="s">
        <v>25</v>
      </c>
      <c r="B159" s="15"/>
      <c r="C159" s="17">
        <v>44004</v>
      </c>
      <c r="D159" s="17" t="s">
        <v>27</v>
      </c>
      <c r="E159" s="16" t="s">
        <v>150</v>
      </c>
      <c r="F159" s="14" t="s">
        <v>30</v>
      </c>
      <c r="G159" s="18"/>
      <c r="H159" s="19"/>
      <c r="I159" s="18"/>
      <c r="J159" s="20">
        <v>0.5</v>
      </c>
    </row>
    <row r="160" spans="1:18" hidden="1" outlineLevel="2" x14ac:dyDescent="0.25">
      <c r="A160" s="15" t="s">
        <v>25</v>
      </c>
      <c r="B160" s="15"/>
      <c r="C160" s="17">
        <v>44006</v>
      </c>
      <c r="D160" s="17" t="s">
        <v>27</v>
      </c>
      <c r="E160" s="16" t="s">
        <v>150</v>
      </c>
      <c r="F160" s="14" t="s">
        <v>30</v>
      </c>
      <c r="G160" s="18"/>
      <c r="H160" s="19"/>
      <c r="I160" s="18"/>
      <c r="J160" s="20">
        <v>0.5</v>
      </c>
    </row>
    <row r="161" spans="1:18" hidden="1" outlineLevel="2" x14ac:dyDescent="0.25">
      <c r="A161" s="15" t="s">
        <v>25</v>
      </c>
      <c r="B161" s="15"/>
      <c r="C161" s="17">
        <v>44012</v>
      </c>
      <c r="D161" s="17" t="s">
        <v>27</v>
      </c>
      <c r="E161" s="16" t="s">
        <v>150</v>
      </c>
      <c r="F161" s="14" t="s">
        <v>30</v>
      </c>
      <c r="G161" s="18"/>
      <c r="H161" s="19"/>
      <c r="I161" s="18"/>
      <c r="J161" s="20">
        <v>1</v>
      </c>
    </row>
    <row r="162" spans="1:18" hidden="1" outlineLevel="2" x14ac:dyDescent="0.25">
      <c r="A162" s="15" t="s">
        <v>25</v>
      </c>
      <c r="B162" s="15"/>
      <c r="C162" s="17">
        <v>44012</v>
      </c>
      <c r="D162" s="17" t="s">
        <v>27</v>
      </c>
      <c r="E162" s="16" t="s">
        <v>150</v>
      </c>
      <c r="F162" s="14" t="s">
        <v>30</v>
      </c>
      <c r="G162" s="18"/>
      <c r="H162" s="19"/>
      <c r="I162" s="18"/>
      <c r="J162" s="20">
        <v>2.5</v>
      </c>
    </row>
    <row r="163" spans="1:18" hidden="1" outlineLevel="2" x14ac:dyDescent="0.25">
      <c r="A163" s="15" t="s">
        <v>25</v>
      </c>
      <c r="B163" s="15"/>
      <c r="C163" s="17">
        <v>44013</v>
      </c>
      <c r="D163" s="17" t="s">
        <v>27</v>
      </c>
      <c r="E163" s="16" t="s">
        <v>150</v>
      </c>
      <c r="F163" s="14" t="s">
        <v>131</v>
      </c>
      <c r="G163" s="18"/>
      <c r="H163" s="19"/>
      <c r="I163" s="18"/>
      <c r="J163" s="20">
        <v>13.67</v>
      </c>
    </row>
    <row r="164" spans="1:18" hidden="1" outlineLevel="2" x14ac:dyDescent="0.25">
      <c r="A164" s="15" t="s">
        <v>25</v>
      </c>
      <c r="B164" s="15"/>
      <c r="C164" s="17">
        <v>44043</v>
      </c>
      <c r="D164" s="17" t="s">
        <v>27</v>
      </c>
      <c r="E164" s="16" t="s">
        <v>150</v>
      </c>
      <c r="F164" s="14" t="s">
        <v>30</v>
      </c>
      <c r="G164" s="18"/>
      <c r="H164" s="19"/>
      <c r="I164" s="18"/>
      <c r="J164" s="20">
        <v>1</v>
      </c>
    </row>
    <row r="165" spans="1:18" hidden="1" outlineLevel="2" x14ac:dyDescent="0.25">
      <c r="A165" s="15" t="s">
        <v>25</v>
      </c>
      <c r="B165" s="15"/>
      <c r="C165" s="17">
        <v>44043</v>
      </c>
      <c r="D165" s="17" t="s">
        <v>27</v>
      </c>
      <c r="E165" s="16" t="s">
        <v>150</v>
      </c>
      <c r="F165" s="14" t="s">
        <v>30</v>
      </c>
      <c r="G165" s="18"/>
      <c r="H165" s="19"/>
      <c r="I165" s="18"/>
      <c r="J165" s="20">
        <v>2.5</v>
      </c>
    </row>
    <row r="166" spans="1:18" hidden="1" outlineLevel="2" x14ac:dyDescent="0.25">
      <c r="A166" s="15" t="s">
        <v>25</v>
      </c>
      <c r="B166" s="15"/>
      <c r="C166" s="17">
        <v>44063</v>
      </c>
      <c r="D166" s="17" t="s">
        <v>27</v>
      </c>
      <c r="E166" s="16" t="s">
        <v>150</v>
      </c>
      <c r="F166" s="14" t="s">
        <v>30</v>
      </c>
      <c r="G166" s="18"/>
      <c r="H166" s="19"/>
      <c r="I166" s="18"/>
      <c r="J166" s="20">
        <v>0.5</v>
      </c>
    </row>
    <row r="167" spans="1:18" hidden="1" outlineLevel="2" x14ac:dyDescent="0.25">
      <c r="A167" s="15" t="s">
        <v>25</v>
      </c>
      <c r="B167" s="15"/>
      <c r="C167" s="17">
        <v>44063</v>
      </c>
      <c r="D167" s="17" t="s">
        <v>27</v>
      </c>
      <c r="E167" s="16" t="s">
        <v>150</v>
      </c>
      <c r="F167" s="14" t="s">
        <v>30</v>
      </c>
      <c r="G167" s="18"/>
      <c r="H167" s="19"/>
      <c r="I167" s="18"/>
      <c r="J167" s="20">
        <v>0.5</v>
      </c>
    </row>
    <row r="168" spans="1:18" hidden="1" outlineLevel="2" x14ac:dyDescent="0.25">
      <c r="A168" s="15" t="s">
        <v>25</v>
      </c>
      <c r="B168" s="15"/>
      <c r="C168" s="17">
        <v>44069</v>
      </c>
      <c r="D168" s="17" t="s">
        <v>27</v>
      </c>
      <c r="E168" s="16" t="s">
        <v>150</v>
      </c>
      <c r="F168" s="14" t="s">
        <v>30</v>
      </c>
      <c r="G168" s="18"/>
      <c r="H168" s="19"/>
      <c r="I168" s="18"/>
      <c r="J168" s="20">
        <v>0.5</v>
      </c>
    </row>
    <row r="169" spans="1:18" hidden="1" outlineLevel="2" x14ac:dyDescent="0.25">
      <c r="A169" s="15" t="s">
        <v>25</v>
      </c>
      <c r="B169" s="15"/>
      <c r="C169" s="17">
        <v>44074</v>
      </c>
      <c r="D169" s="17" t="s">
        <v>27</v>
      </c>
      <c r="E169" s="16" t="s">
        <v>150</v>
      </c>
      <c r="F169" s="14" t="s">
        <v>30</v>
      </c>
      <c r="G169" s="18"/>
      <c r="H169" s="19"/>
      <c r="I169" s="18"/>
      <c r="J169" s="20">
        <v>1</v>
      </c>
    </row>
    <row r="170" spans="1:18" hidden="1" outlineLevel="2" x14ac:dyDescent="0.25">
      <c r="A170" s="15" t="s">
        <v>25</v>
      </c>
      <c r="B170" s="15"/>
      <c r="C170" s="17">
        <v>44075</v>
      </c>
      <c r="D170" s="17" t="s">
        <v>27</v>
      </c>
      <c r="E170" s="16" t="s">
        <v>150</v>
      </c>
      <c r="F170" s="14" t="s">
        <v>30</v>
      </c>
      <c r="G170" s="18"/>
      <c r="H170" s="19"/>
      <c r="I170" s="18"/>
      <c r="J170" s="20">
        <v>2.5</v>
      </c>
    </row>
    <row r="171" spans="1:18" s="5" customFormat="1" hidden="1" outlineLevel="2" x14ac:dyDescent="0.25">
      <c r="A171" s="15" t="s">
        <v>25</v>
      </c>
      <c r="B171" s="15"/>
      <c r="C171" s="17">
        <v>44088</v>
      </c>
      <c r="D171" s="17" t="s">
        <v>27</v>
      </c>
      <c r="E171" s="16" t="s">
        <v>150</v>
      </c>
      <c r="F171" s="14" t="s">
        <v>30</v>
      </c>
      <c r="G171" s="18"/>
      <c r="H171" s="19"/>
      <c r="I171" s="18"/>
      <c r="J171" s="20">
        <v>0.5</v>
      </c>
      <c r="K171" s="2"/>
      <c r="L171" s="2"/>
      <c r="M171" s="2"/>
      <c r="N171" s="2"/>
      <c r="O171" s="2"/>
      <c r="P171" s="2"/>
      <c r="Q171" s="2"/>
      <c r="R171" s="2"/>
    </row>
    <row r="172" spans="1:18" s="5" customFormat="1" hidden="1" outlineLevel="2" x14ac:dyDescent="0.25">
      <c r="A172" s="15" t="s">
        <v>25</v>
      </c>
      <c r="B172" s="15"/>
      <c r="C172" s="17">
        <v>44095</v>
      </c>
      <c r="D172" s="17" t="s">
        <v>27</v>
      </c>
      <c r="E172" s="16" t="s">
        <v>150</v>
      </c>
      <c r="F172" s="14" t="s">
        <v>30</v>
      </c>
      <c r="G172" s="18"/>
      <c r="H172" s="19"/>
      <c r="I172" s="18"/>
      <c r="J172" s="20">
        <v>0.5</v>
      </c>
      <c r="K172" s="2"/>
      <c r="L172" s="2"/>
      <c r="M172" s="2"/>
      <c r="N172" s="2"/>
      <c r="O172" s="2"/>
      <c r="P172" s="2"/>
      <c r="Q172" s="2"/>
      <c r="R172" s="2"/>
    </row>
    <row r="173" spans="1:18" s="5" customFormat="1" hidden="1" outlineLevel="2" x14ac:dyDescent="0.25">
      <c r="A173" s="15" t="s">
        <v>25</v>
      </c>
      <c r="B173" s="15"/>
      <c r="C173" s="17">
        <v>44095</v>
      </c>
      <c r="D173" s="17" t="s">
        <v>27</v>
      </c>
      <c r="E173" s="16" t="s">
        <v>150</v>
      </c>
      <c r="F173" s="14" t="s">
        <v>30</v>
      </c>
      <c r="G173" s="18"/>
      <c r="H173" s="19"/>
      <c r="I173" s="18"/>
      <c r="J173" s="20">
        <v>0.5</v>
      </c>
      <c r="K173" s="2"/>
      <c r="L173" s="2"/>
      <c r="M173" s="2"/>
      <c r="N173" s="2"/>
      <c r="O173" s="2"/>
      <c r="P173" s="2"/>
      <c r="Q173" s="2"/>
      <c r="R173" s="2"/>
    </row>
    <row r="174" spans="1:18" s="5" customFormat="1" hidden="1" outlineLevel="2" x14ac:dyDescent="0.25">
      <c r="A174" s="15" t="s">
        <v>25</v>
      </c>
      <c r="B174" s="15"/>
      <c r="C174" s="17">
        <v>44095</v>
      </c>
      <c r="D174" s="17" t="s">
        <v>27</v>
      </c>
      <c r="E174" s="16" t="s">
        <v>150</v>
      </c>
      <c r="F174" s="14" t="s">
        <v>30</v>
      </c>
      <c r="G174" s="18"/>
      <c r="H174" s="19"/>
      <c r="I174" s="18"/>
      <c r="J174" s="20">
        <v>0.5</v>
      </c>
      <c r="K174" s="2"/>
      <c r="L174" s="2"/>
      <c r="M174" s="2"/>
      <c r="N174" s="2"/>
      <c r="O174" s="2"/>
      <c r="P174" s="2"/>
      <c r="Q174" s="2"/>
      <c r="R174" s="2"/>
    </row>
    <row r="175" spans="1:18" s="5" customFormat="1" hidden="1" outlineLevel="2" x14ac:dyDescent="0.25">
      <c r="A175" s="15" t="s">
        <v>25</v>
      </c>
      <c r="B175" s="15"/>
      <c r="C175" s="17">
        <v>44097</v>
      </c>
      <c r="D175" s="17" t="s">
        <v>27</v>
      </c>
      <c r="E175" s="16" t="s">
        <v>150</v>
      </c>
      <c r="F175" s="14" t="s">
        <v>30</v>
      </c>
      <c r="G175" s="18"/>
      <c r="H175" s="19"/>
      <c r="I175" s="18"/>
      <c r="J175" s="20">
        <v>0.5</v>
      </c>
      <c r="K175" s="2"/>
      <c r="L175" s="2"/>
      <c r="M175" s="2"/>
      <c r="N175" s="2"/>
      <c r="O175" s="2"/>
      <c r="P175" s="2"/>
      <c r="Q175" s="2"/>
      <c r="R175" s="2"/>
    </row>
    <row r="176" spans="1:18" s="5" customFormat="1" hidden="1" outlineLevel="2" x14ac:dyDescent="0.25">
      <c r="A176" s="15" t="s">
        <v>25</v>
      </c>
      <c r="B176" s="15"/>
      <c r="C176" s="17">
        <v>44098</v>
      </c>
      <c r="D176" s="17" t="s">
        <v>27</v>
      </c>
      <c r="E176" s="16" t="s">
        <v>150</v>
      </c>
      <c r="F176" s="14" t="s">
        <v>30</v>
      </c>
      <c r="G176" s="18"/>
      <c r="H176" s="19"/>
      <c r="I176" s="18"/>
      <c r="J176" s="20">
        <v>0.5</v>
      </c>
      <c r="K176" s="2"/>
      <c r="L176" s="2"/>
      <c r="M176" s="2"/>
      <c r="N176" s="2"/>
      <c r="O176" s="2"/>
      <c r="P176" s="2"/>
      <c r="Q176" s="2"/>
      <c r="R176" s="2"/>
    </row>
    <row r="177" spans="1:18" s="5" customFormat="1" hidden="1" outlineLevel="2" x14ac:dyDescent="0.25">
      <c r="A177" s="15" t="s">
        <v>25</v>
      </c>
      <c r="B177" s="15"/>
      <c r="C177" s="17">
        <v>44104</v>
      </c>
      <c r="D177" s="17" t="s">
        <v>27</v>
      </c>
      <c r="E177" s="16" t="s">
        <v>150</v>
      </c>
      <c r="F177" s="14" t="s">
        <v>30</v>
      </c>
      <c r="G177" s="18"/>
      <c r="H177" s="19"/>
      <c r="I177" s="18"/>
      <c r="J177" s="20">
        <v>0.5</v>
      </c>
      <c r="K177" s="2"/>
      <c r="L177" s="2"/>
      <c r="M177" s="2"/>
      <c r="N177" s="2"/>
      <c r="O177" s="2"/>
      <c r="P177" s="2"/>
      <c r="Q177" s="2"/>
      <c r="R177" s="2"/>
    </row>
    <row r="178" spans="1:18" s="5" customFormat="1" hidden="1" outlineLevel="2" x14ac:dyDescent="0.25">
      <c r="A178" s="15" t="s">
        <v>25</v>
      </c>
      <c r="B178" s="15"/>
      <c r="C178" s="17">
        <v>44104</v>
      </c>
      <c r="D178" s="17" t="s">
        <v>27</v>
      </c>
      <c r="E178" s="16" t="s">
        <v>150</v>
      </c>
      <c r="F178" s="14" t="s">
        <v>30</v>
      </c>
      <c r="G178" s="18"/>
      <c r="H178" s="19"/>
      <c r="I178" s="18"/>
      <c r="J178" s="20">
        <v>1</v>
      </c>
      <c r="K178" s="2"/>
      <c r="L178" s="2"/>
      <c r="M178" s="2"/>
      <c r="N178" s="2"/>
      <c r="O178" s="2"/>
      <c r="P178" s="2"/>
      <c r="Q178" s="2"/>
      <c r="R178" s="2"/>
    </row>
    <row r="179" spans="1:18" s="5" customFormat="1" hidden="1" outlineLevel="2" x14ac:dyDescent="0.25">
      <c r="A179" s="15" t="s">
        <v>25</v>
      </c>
      <c r="B179" s="15"/>
      <c r="C179" s="17">
        <v>44104</v>
      </c>
      <c r="D179" s="17" t="s">
        <v>27</v>
      </c>
      <c r="E179" s="16" t="s">
        <v>150</v>
      </c>
      <c r="F179" s="14" t="s">
        <v>30</v>
      </c>
      <c r="G179" s="18"/>
      <c r="H179" s="19"/>
      <c r="I179" s="18"/>
      <c r="J179" s="20">
        <v>2.5</v>
      </c>
      <c r="K179" s="2"/>
      <c r="L179" s="2"/>
      <c r="M179" s="2"/>
      <c r="N179" s="2"/>
      <c r="O179" s="2"/>
      <c r="P179" s="2"/>
      <c r="Q179" s="2"/>
      <c r="R179" s="2"/>
    </row>
    <row r="180" spans="1:18" s="5" customFormat="1" hidden="1" outlineLevel="2" x14ac:dyDescent="0.25">
      <c r="A180" s="15" t="s">
        <v>25</v>
      </c>
      <c r="B180" s="15"/>
      <c r="C180" s="17">
        <v>44105</v>
      </c>
      <c r="D180" s="17" t="s">
        <v>27</v>
      </c>
      <c r="E180" s="16" t="s">
        <v>150</v>
      </c>
      <c r="F180" s="14" t="s">
        <v>30</v>
      </c>
      <c r="G180" s="18"/>
      <c r="H180" s="19"/>
      <c r="I180" s="18"/>
      <c r="J180" s="20">
        <v>25.14</v>
      </c>
      <c r="K180" s="2"/>
      <c r="L180" s="2"/>
      <c r="M180" s="2"/>
      <c r="N180" s="2"/>
      <c r="O180" s="2"/>
      <c r="P180" s="2"/>
      <c r="Q180" s="2"/>
      <c r="R180" s="2"/>
    </row>
    <row r="181" spans="1:18" s="5" customFormat="1" hidden="1" outlineLevel="2" x14ac:dyDescent="0.25">
      <c r="A181" s="15" t="s">
        <v>25</v>
      </c>
      <c r="B181" s="15"/>
      <c r="C181" s="17">
        <v>44112</v>
      </c>
      <c r="D181" s="17" t="s">
        <v>27</v>
      </c>
      <c r="E181" s="16" t="s">
        <v>150</v>
      </c>
      <c r="F181" s="14" t="s">
        <v>30</v>
      </c>
      <c r="G181" s="18"/>
      <c r="H181" s="19"/>
      <c r="I181" s="18"/>
      <c r="J181" s="20">
        <v>0.5</v>
      </c>
      <c r="K181" s="2"/>
      <c r="L181" s="2"/>
      <c r="M181" s="2"/>
      <c r="N181" s="2"/>
      <c r="O181" s="2"/>
      <c r="P181" s="2"/>
      <c r="Q181" s="2"/>
      <c r="R181" s="2"/>
    </row>
    <row r="182" spans="1:18" s="5" customFormat="1" hidden="1" outlineLevel="2" x14ac:dyDescent="0.25">
      <c r="A182" s="15" t="s">
        <v>25</v>
      </c>
      <c r="B182" s="15"/>
      <c r="C182" s="17">
        <v>44119</v>
      </c>
      <c r="D182" s="17" t="s">
        <v>27</v>
      </c>
      <c r="E182" s="16" t="s">
        <v>150</v>
      </c>
      <c r="F182" s="14" t="s">
        <v>30</v>
      </c>
      <c r="G182" s="18"/>
      <c r="H182" s="19"/>
      <c r="I182" s="18"/>
      <c r="J182" s="20">
        <v>0.5</v>
      </c>
      <c r="K182" s="2"/>
      <c r="L182" s="2"/>
      <c r="M182" s="2"/>
      <c r="N182" s="2"/>
      <c r="O182" s="2"/>
      <c r="P182" s="2"/>
      <c r="Q182" s="2"/>
      <c r="R182" s="2"/>
    </row>
    <row r="183" spans="1:18" s="5" customFormat="1" hidden="1" outlineLevel="2" x14ac:dyDescent="0.25">
      <c r="A183" s="15" t="s">
        <v>25</v>
      </c>
      <c r="B183" s="15"/>
      <c r="C183" s="17">
        <v>44119</v>
      </c>
      <c r="D183" s="17" t="s">
        <v>27</v>
      </c>
      <c r="E183" s="16" t="s">
        <v>150</v>
      </c>
      <c r="F183" s="14" t="s">
        <v>30</v>
      </c>
      <c r="G183" s="18"/>
      <c r="H183" s="19"/>
      <c r="I183" s="18"/>
      <c r="J183" s="20">
        <v>0.5</v>
      </c>
      <c r="K183" s="2"/>
      <c r="L183" s="2"/>
      <c r="M183" s="2"/>
      <c r="N183" s="2"/>
      <c r="O183" s="2"/>
      <c r="P183" s="2"/>
      <c r="Q183" s="2"/>
      <c r="R183" s="2"/>
    </row>
    <row r="184" spans="1:18" s="5" customFormat="1" hidden="1" outlineLevel="2" x14ac:dyDescent="0.25">
      <c r="A184" s="15" t="s">
        <v>25</v>
      </c>
      <c r="B184" s="15"/>
      <c r="C184" s="17">
        <v>44119</v>
      </c>
      <c r="D184" s="17" t="s">
        <v>27</v>
      </c>
      <c r="E184" s="16" t="s">
        <v>150</v>
      </c>
      <c r="F184" s="14" t="s">
        <v>30</v>
      </c>
      <c r="G184" s="18"/>
      <c r="H184" s="19"/>
      <c r="I184" s="18"/>
      <c r="J184" s="20">
        <v>0.5</v>
      </c>
      <c r="K184" s="2"/>
      <c r="L184" s="2"/>
      <c r="M184" s="2"/>
      <c r="N184" s="2"/>
      <c r="O184" s="2"/>
      <c r="P184" s="2"/>
      <c r="Q184" s="2"/>
      <c r="R184" s="2"/>
    </row>
    <row r="185" spans="1:18" s="5" customFormat="1" hidden="1" outlineLevel="2" x14ac:dyDescent="0.25">
      <c r="A185" s="15" t="s">
        <v>25</v>
      </c>
      <c r="B185" s="15"/>
      <c r="C185" s="17">
        <v>44125</v>
      </c>
      <c r="D185" s="17" t="s">
        <v>27</v>
      </c>
      <c r="E185" s="16" t="s">
        <v>150</v>
      </c>
      <c r="F185" s="14" t="s">
        <v>30</v>
      </c>
      <c r="G185" s="18"/>
      <c r="H185" s="19"/>
      <c r="I185" s="18"/>
      <c r="J185" s="20">
        <v>0.5</v>
      </c>
      <c r="K185" s="2"/>
      <c r="L185" s="2"/>
      <c r="M185" s="2"/>
      <c r="N185" s="2"/>
      <c r="O185" s="2"/>
      <c r="P185" s="2"/>
      <c r="Q185" s="2"/>
      <c r="R185" s="2"/>
    </row>
    <row r="186" spans="1:18" s="5" customFormat="1" hidden="1" outlineLevel="2" x14ac:dyDescent="0.25">
      <c r="A186" s="15" t="s">
        <v>25</v>
      </c>
      <c r="B186" s="15"/>
      <c r="C186" s="17">
        <v>44125</v>
      </c>
      <c r="D186" s="17" t="s">
        <v>27</v>
      </c>
      <c r="E186" s="16" t="s">
        <v>150</v>
      </c>
      <c r="F186" s="14" t="s">
        <v>30</v>
      </c>
      <c r="G186" s="18"/>
      <c r="H186" s="19"/>
      <c r="I186" s="18"/>
      <c r="J186" s="20">
        <v>0.5</v>
      </c>
      <c r="K186" s="2"/>
      <c r="L186" s="2"/>
      <c r="M186" s="2"/>
      <c r="N186" s="2"/>
      <c r="O186" s="2"/>
      <c r="P186" s="2"/>
      <c r="Q186" s="2"/>
      <c r="R186" s="2"/>
    </row>
    <row r="187" spans="1:18" s="5" customFormat="1" hidden="1" outlineLevel="2" x14ac:dyDescent="0.25">
      <c r="A187" s="15" t="s">
        <v>25</v>
      </c>
      <c r="B187" s="15"/>
      <c r="C187" s="17">
        <v>44130</v>
      </c>
      <c r="D187" s="17" t="s">
        <v>27</v>
      </c>
      <c r="E187" s="16" t="s">
        <v>150</v>
      </c>
      <c r="F187" s="14" t="s">
        <v>30</v>
      </c>
      <c r="G187" s="18"/>
      <c r="H187" s="19"/>
      <c r="I187" s="18"/>
      <c r="J187" s="20">
        <v>0.5</v>
      </c>
      <c r="K187" s="2"/>
      <c r="L187" s="2"/>
      <c r="M187" s="2"/>
      <c r="N187" s="2"/>
      <c r="O187" s="2"/>
      <c r="P187" s="2"/>
      <c r="Q187" s="2"/>
      <c r="R187" s="2"/>
    </row>
    <row r="188" spans="1:18" s="5" customFormat="1" hidden="1" outlineLevel="2" x14ac:dyDescent="0.25">
      <c r="A188" s="15" t="s">
        <v>25</v>
      </c>
      <c r="B188" s="15"/>
      <c r="C188" s="17">
        <v>44134</v>
      </c>
      <c r="D188" s="17" t="s">
        <v>27</v>
      </c>
      <c r="E188" s="16" t="s">
        <v>150</v>
      </c>
      <c r="F188" s="14" t="s">
        <v>30</v>
      </c>
      <c r="G188" s="18"/>
      <c r="H188" s="19"/>
      <c r="I188" s="18"/>
      <c r="J188" s="20">
        <v>2.5</v>
      </c>
      <c r="K188" s="2"/>
      <c r="L188" s="2"/>
      <c r="M188" s="2"/>
      <c r="N188" s="2"/>
      <c r="O188" s="2"/>
      <c r="P188" s="2"/>
      <c r="Q188" s="2"/>
      <c r="R188" s="2"/>
    </row>
    <row r="189" spans="1:18" s="5" customFormat="1" hidden="1" outlineLevel="2" x14ac:dyDescent="0.25">
      <c r="A189" s="15" t="s">
        <v>25</v>
      </c>
      <c r="B189" s="15"/>
      <c r="C189" s="17">
        <v>44137</v>
      </c>
      <c r="D189" s="17" t="s">
        <v>27</v>
      </c>
      <c r="E189" s="16" t="s">
        <v>150</v>
      </c>
      <c r="F189" s="14" t="s">
        <v>30</v>
      </c>
      <c r="G189" s="18"/>
      <c r="H189" s="19"/>
      <c r="I189" s="18"/>
      <c r="J189" s="20">
        <v>0.5</v>
      </c>
      <c r="K189" s="2"/>
      <c r="L189" s="2"/>
      <c r="M189" s="2"/>
      <c r="N189" s="2"/>
      <c r="O189" s="2"/>
      <c r="P189" s="2"/>
      <c r="Q189" s="2"/>
      <c r="R189" s="2"/>
    </row>
    <row r="190" spans="1:18" s="5" customFormat="1" hidden="1" outlineLevel="2" x14ac:dyDescent="0.25">
      <c r="A190" s="15" t="s">
        <v>25</v>
      </c>
      <c r="B190" s="15"/>
      <c r="C190" s="17">
        <v>44137</v>
      </c>
      <c r="D190" s="17" t="s">
        <v>27</v>
      </c>
      <c r="E190" s="16" t="s">
        <v>150</v>
      </c>
      <c r="F190" s="14" t="s">
        <v>30</v>
      </c>
      <c r="G190" s="18"/>
      <c r="H190" s="19"/>
      <c r="I190" s="18"/>
      <c r="J190" s="20">
        <v>0.5</v>
      </c>
      <c r="K190" s="2"/>
      <c r="L190" s="2"/>
      <c r="M190" s="2"/>
      <c r="N190" s="2"/>
      <c r="O190" s="2"/>
      <c r="P190" s="2"/>
      <c r="Q190" s="2"/>
      <c r="R190" s="2"/>
    </row>
    <row r="191" spans="1:18" s="5" customFormat="1" hidden="1" outlineLevel="2" x14ac:dyDescent="0.25">
      <c r="A191" s="15" t="s">
        <v>25</v>
      </c>
      <c r="B191" s="15"/>
      <c r="C191" s="17">
        <v>44137</v>
      </c>
      <c r="D191" s="17" t="s">
        <v>27</v>
      </c>
      <c r="E191" s="16" t="s">
        <v>150</v>
      </c>
      <c r="F191" s="14" t="s">
        <v>30</v>
      </c>
      <c r="G191" s="18"/>
      <c r="H191" s="19"/>
      <c r="I191" s="18"/>
      <c r="J191" s="20">
        <v>0.5</v>
      </c>
      <c r="K191" s="2"/>
      <c r="L191" s="2"/>
      <c r="M191" s="2"/>
      <c r="N191" s="2"/>
      <c r="O191" s="2"/>
      <c r="P191" s="2"/>
      <c r="Q191" s="2"/>
      <c r="R191" s="2"/>
    </row>
    <row r="192" spans="1:18" s="5" customFormat="1" hidden="1" outlineLevel="2" x14ac:dyDescent="0.25">
      <c r="A192" s="15" t="s">
        <v>25</v>
      </c>
      <c r="B192" s="15"/>
      <c r="C192" s="17">
        <v>44144</v>
      </c>
      <c r="D192" s="17" t="s">
        <v>27</v>
      </c>
      <c r="E192" s="16" t="s">
        <v>150</v>
      </c>
      <c r="F192" s="14" t="s">
        <v>30</v>
      </c>
      <c r="G192" s="18"/>
      <c r="H192" s="19"/>
      <c r="I192" s="18"/>
      <c r="J192" s="20">
        <v>0.5</v>
      </c>
      <c r="K192" s="2"/>
      <c r="L192" s="2"/>
      <c r="M192" s="2"/>
      <c r="N192" s="2"/>
      <c r="O192" s="2"/>
      <c r="P192" s="2"/>
      <c r="Q192" s="2"/>
      <c r="R192" s="2"/>
    </row>
    <row r="193" spans="1:18" s="5" customFormat="1" hidden="1" outlineLevel="2" x14ac:dyDescent="0.25">
      <c r="A193" s="15" t="s">
        <v>25</v>
      </c>
      <c r="B193" s="15"/>
      <c r="C193" s="17">
        <v>44144</v>
      </c>
      <c r="D193" s="17" t="s">
        <v>27</v>
      </c>
      <c r="E193" s="16" t="s">
        <v>150</v>
      </c>
      <c r="F193" s="14" t="s">
        <v>30</v>
      </c>
      <c r="G193" s="18"/>
      <c r="H193" s="19"/>
      <c r="I193" s="18"/>
      <c r="J193" s="20">
        <v>0.5</v>
      </c>
      <c r="K193" s="2"/>
      <c r="L193" s="2"/>
      <c r="M193" s="2"/>
      <c r="N193" s="2"/>
      <c r="O193" s="2"/>
      <c r="P193" s="2"/>
      <c r="Q193" s="2"/>
      <c r="R193" s="2"/>
    </row>
    <row r="194" spans="1:18" s="5" customFormat="1" hidden="1" outlineLevel="2" x14ac:dyDescent="0.25">
      <c r="A194" s="15" t="s">
        <v>25</v>
      </c>
      <c r="B194" s="15"/>
      <c r="C194" s="17">
        <v>44151</v>
      </c>
      <c r="D194" s="17" t="s">
        <v>27</v>
      </c>
      <c r="E194" s="16" t="s">
        <v>150</v>
      </c>
      <c r="F194" s="14" t="s">
        <v>30</v>
      </c>
      <c r="G194" s="18"/>
      <c r="H194" s="19"/>
      <c r="I194" s="18"/>
      <c r="J194" s="20">
        <v>0.5</v>
      </c>
      <c r="K194" s="2"/>
      <c r="L194" s="2"/>
      <c r="M194" s="2"/>
      <c r="N194" s="2"/>
      <c r="O194" s="2"/>
      <c r="P194" s="2"/>
      <c r="Q194" s="2"/>
      <c r="R194" s="2"/>
    </row>
    <row r="195" spans="1:18" s="5" customFormat="1" hidden="1" outlineLevel="2" x14ac:dyDescent="0.25">
      <c r="A195" s="15" t="s">
        <v>25</v>
      </c>
      <c r="B195" s="15"/>
      <c r="C195" s="17">
        <v>44159</v>
      </c>
      <c r="D195" s="17" t="s">
        <v>27</v>
      </c>
      <c r="E195" s="16" t="s">
        <v>150</v>
      </c>
      <c r="F195" s="14" t="s">
        <v>30</v>
      </c>
      <c r="G195" s="18"/>
      <c r="H195" s="19"/>
      <c r="I195" s="18"/>
      <c r="J195" s="20">
        <v>0.5</v>
      </c>
      <c r="K195" s="2"/>
      <c r="L195" s="2"/>
      <c r="M195" s="2"/>
      <c r="N195" s="2"/>
      <c r="O195" s="2"/>
      <c r="P195" s="2"/>
      <c r="Q195" s="2"/>
      <c r="R195" s="2"/>
    </row>
    <row r="196" spans="1:18" s="5" customFormat="1" hidden="1" outlineLevel="2" x14ac:dyDescent="0.25">
      <c r="A196" s="15" t="s">
        <v>25</v>
      </c>
      <c r="B196" s="15"/>
      <c r="C196" s="17">
        <v>44165</v>
      </c>
      <c r="D196" s="17" t="s">
        <v>27</v>
      </c>
      <c r="E196" s="16" t="s">
        <v>150</v>
      </c>
      <c r="F196" s="14" t="s">
        <v>30</v>
      </c>
      <c r="G196" s="18"/>
      <c r="H196" s="19"/>
      <c r="I196" s="18"/>
      <c r="J196" s="20">
        <v>3.24</v>
      </c>
      <c r="K196" s="2"/>
      <c r="L196" s="2"/>
      <c r="M196" s="2"/>
      <c r="N196" s="2"/>
      <c r="O196" s="2"/>
      <c r="P196" s="2"/>
      <c r="Q196" s="2"/>
      <c r="R196" s="2"/>
    </row>
    <row r="197" spans="1:18" s="5" customFormat="1" hidden="1" outlineLevel="2" x14ac:dyDescent="0.25">
      <c r="A197" s="15" t="s">
        <v>25</v>
      </c>
      <c r="B197" s="15"/>
      <c r="C197" s="17">
        <v>44165</v>
      </c>
      <c r="D197" s="17" t="s">
        <v>27</v>
      </c>
      <c r="E197" s="16" t="s">
        <v>150</v>
      </c>
      <c r="F197" s="14" t="s">
        <v>30</v>
      </c>
      <c r="G197" s="18"/>
      <c r="H197" s="19"/>
      <c r="I197" s="18"/>
      <c r="J197" s="20">
        <v>2.5</v>
      </c>
      <c r="K197" s="2"/>
      <c r="L197" s="2"/>
      <c r="M197" s="2"/>
      <c r="N197" s="2"/>
      <c r="O197" s="2"/>
      <c r="P197" s="2"/>
      <c r="Q197" s="2"/>
      <c r="R197" s="2"/>
    </row>
    <row r="198" spans="1:18" s="5" customFormat="1" hidden="1" outlineLevel="2" x14ac:dyDescent="0.25">
      <c r="A198" s="15" t="s">
        <v>25</v>
      </c>
      <c r="B198" s="15"/>
      <c r="C198" s="17">
        <v>44169</v>
      </c>
      <c r="D198" s="17" t="s">
        <v>27</v>
      </c>
      <c r="E198" s="16" t="s">
        <v>150</v>
      </c>
      <c r="F198" s="14" t="s">
        <v>30</v>
      </c>
      <c r="G198" s="18"/>
      <c r="H198" s="19"/>
      <c r="I198" s="22"/>
      <c r="J198" s="23">
        <v>0.5</v>
      </c>
      <c r="K198" s="2"/>
      <c r="L198" s="2"/>
      <c r="M198" s="2"/>
      <c r="N198" s="2"/>
      <c r="O198" s="2"/>
      <c r="P198" s="2"/>
      <c r="Q198" s="2"/>
      <c r="R198" s="2"/>
    </row>
    <row r="199" spans="1:18" s="5" customFormat="1" hidden="1" outlineLevel="2" x14ac:dyDescent="0.25">
      <c r="A199" s="15" t="s">
        <v>25</v>
      </c>
      <c r="B199" s="15"/>
      <c r="C199" s="17">
        <v>44176</v>
      </c>
      <c r="D199" s="17" t="s">
        <v>27</v>
      </c>
      <c r="E199" s="16" t="s">
        <v>150</v>
      </c>
      <c r="F199" s="14" t="s">
        <v>30</v>
      </c>
      <c r="G199" s="18"/>
      <c r="H199" s="19"/>
      <c r="I199" s="22"/>
      <c r="J199" s="23">
        <v>0.5</v>
      </c>
      <c r="K199" s="2"/>
      <c r="L199" s="2"/>
      <c r="M199" s="2"/>
      <c r="N199" s="2"/>
      <c r="O199" s="2"/>
      <c r="P199" s="2"/>
      <c r="Q199" s="2"/>
      <c r="R199" s="2"/>
    </row>
    <row r="200" spans="1:18" s="5" customFormat="1" hidden="1" outlineLevel="2" x14ac:dyDescent="0.25">
      <c r="A200" s="15" t="s">
        <v>25</v>
      </c>
      <c r="B200" s="15"/>
      <c r="C200" s="17">
        <v>44182</v>
      </c>
      <c r="D200" s="17" t="s">
        <v>27</v>
      </c>
      <c r="E200" s="16" t="s">
        <v>150</v>
      </c>
      <c r="F200" s="14" t="s">
        <v>30</v>
      </c>
      <c r="G200" s="18"/>
      <c r="H200" s="19"/>
      <c r="I200" s="22"/>
      <c r="J200" s="23">
        <v>0.5</v>
      </c>
      <c r="K200" s="2"/>
      <c r="L200" s="2"/>
      <c r="M200" s="2"/>
      <c r="N200" s="2"/>
      <c r="O200" s="2"/>
      <c r="P200" s="2"/>
      <c r="Q200" s="2"/>
      <c r="R200" s="2"/>
    </row>
    <row r="201" spans="1:18" s="5" customFormat="1" hidden="1" outlineLevel="2" x14ac:dyDescent="0.25">
      <c r="A201" s="15" t="s">
        <v>25</v>
      </c>
      <c r="B201" s="15"/>
      <c r="C201" s="17">
        <v>44182</v>
      </c>
      <c r="D201" s="17" t="s">
        <v>27</v>
      </c>
      <c r="E201" s="16" t="s">
        <v>150</v>
      </c>
      <c r="F201" s="14" t="s">
        <v>30</v>
      </c>
      <c r="G201" s="18"/>
      <c r="H201" s="19"/>
      <c r="I201" s="22"/>
      <c r="J201" s="23">
        <v>0.5</v>
      </c>
      <c r="K201" s="2"/>
      <c r="L201" s="2"/>
      <c r="M201" s="2"/>
      <c r="N201" s="2"/>
      <c r="O201" s="2"/>
      <c r="P201" s="2"/>
      <c r="Q201" s="2"/>
      <c r="R201" s="2"/>
    </row>
    <row r="202" spans="1:18" s="5" customFormat="1" hidden="1" outlineLevel="2" x14ac:dyDescent="0.25">
      <c r="A202" s="15" t="s">
        <v>25</v>
      </c>
      <c r="B202" s="15"/>
      <c r="C202" s="17">
        <v>43980</v>
      </c>
      <c r="D202" s="17" t="s">
        <v>27</v>
      </c>
      <c r="E202" s="16" t="s">
        <v>157</v>
      </c>
      <c r="F202" s="14" t="s">
        <v>30</v>
      </c>
      <c r="G202" s="18"/>
      <c r="H202" s="19"/>
      <c r="I202" s="18"/>
      <c r="J202" s="20">
        <v>1</v>
      </c>
      <c r="K202" s="2"/>
      <c r="L202" s="2"/>
      <c r="M202" s="2"/>
      <c r="N202" s="2"/>
      <c r="O202" s="2"/>
      <c r="P202" s="2"/>
      <c r="Q202" s="2"/>
      <c r="R202" s="2"/>
    </row>
    <row r="203" spans="1:18" s="5" customFormat="1" hidden="1" outlineLevel="2" x14ac:dyDescent="0.25">
      <c r="A203" s="15" t="s">
        <v>25</v>
      </c>
      <c r="B203" s="15"/>
      <c r="C203" s="17">
        <v>43980</v>
      </c>
      <c r="D203" s="17" t="s">
        <v>27</v>
      </c>
      <c r="E203" s="16" t="s">
        <v>157</v>
      </c>
      <c r="F203" s="14" t="s">
        <v>30</v>
      </c>
      <c r="G203" s="18"/>
      <c r="H203" s="19"/>
      <c r="I203" s="18"/>
      <c r="J203" s="20">
        <v>2.5</v>
      </c>
      <c r="K203" s="2"/>
      <c r="L203" s="2"/>
      <c r="M203" s="2"/>
      <c r="N203" s="2"/>
      <c r="O203" s="2"/>
      <c r="P203" s="2"/>
      <c r="Q203" s="2"/>
      <c r="R203" s="2"/>
    </row>
    <row r="204" spans="1:18" s="5" customFormat="1" hidden="1" outlineLevel="2" x14ac:dyDescent="0.25">
      <c r="A204" s="15" t="s">
        <v>25</v>
      </c>
      <c r="B204" s="15"/>
      <c r="C204" s="17">
        <v>44012</v>
      </c>
      <c r="D204" s="17" t="s">
        <v>27</v>
      </c>
      <c r="E204" s="16" t="s">
        <v>157</v>
      </c>
      <c r="F204" s="14" t="s">
        <v>30</v>
      </c>
      <c r="G204" s="18"/>
      <c r="H204" s="19"/>
      <c r="I204" s="18"/>
      <c r="J204" s="27">
        <f>1+1</f>
        <v>2</v>
      </c>
      <c r="K204" s="2"/>
      <c r="L204" s="2"/>
      <c r="M204" s="2"/>
      <c r="N204" s="2"/>
      <c r="O204" s="2"/>
      <c r="P204" s="2"/>
      <c r="Q204" s="2"/>
      <c r="R204" s="2"/>
    </row>
    <row r="205" spans="1:18" s="5" customFormat="1" hidden="1" outlineLevel="2" x14ac:dyDescent="0.25">
      <c r="A205" s="15" t="s">
        <v>25</v>
      </c>
      <c r="B205" s="15"/>
      <c r="C205" s="17">
        <v>44012</v>
      </c>
      <c r="D205" s="17" t="s">
        <v>27</v>
      </c>
      <c r="E205" s="16" t="s">
        <v>157</v>
      </c>
      <c r="F205" s="14" t="s">
        <v>30</v>
      </c>
      <c r="G205" s="18"/>
      <c r="H205" s="19"/>
      <c r="I205" s="18"/>
      <c r="J205" s="20">
        <v>2.5</v>
      </c>
      <c r="K205" s="2"/>
      <c r="L205" s="2"/>
      <c r="M205" s="2"/>
      <c r="N205" s="2"/>
      <c r="O205" s="2"/>
      <c r="P205" s="2"/>
      <c r="Q205" s="2"/>
      <c r="R205" s="2"/>
    </row>
    <row r="206" spans="1:18" s="5" customFormat="1" hidden="1" outlineLevel="2" x14ac:dyDescent="0.25">
      <c r="A206" s="15" t="s">
        <v>25</v>
      </c>
      <c r="B206" s="15"/>
      <c r="C206" s="17">
        <v>44013</v>
      </c>
      <c r="D206" s="17" t="s">
        <v>27</v>
      </c>
      <c r="E206" s="16" t="s">
        <v>157</v>
      </c>
      <c r="F206" s="14" t="s">
        <v>30</v>
      </c>
      <c r="G206" s="18"/>
      <c r="H206" s="19"/>
      <c r="I206" s="18"/>
      <c r="J206" s="20">
        <v>24.87</v>
      </c>
      <c r="K206" s="2"/>
      <c r="L206" s="2"/>
      <c r="M206" s="2"/>
      <c r="N206" s="2"/>
      <c r="O206" s="2"/>
      <c r="P206" s="2"/>
      <c r="Q206" s="2"/>
      <c r="R206" s="2"/>
    </row>
    <row r="207" spans="1:18" s="5" customFormat="1" hidden="1" outlineLevel="2" x14ac:dyDescent="0.25">
      <c r="A207" s="15" t="s">
        <v>25</v>
      </c>
      <c r="B207" s="15"/>
      <c r="C207" s="17">
        <v>44043</v>
      </c>
      <c r="D207" s="17" t="s">
        <v>27</v>
      </c>
      <c r="E207" s="16" t="s">
        <v>157</v>
      </c>
      <c r="F207" s="14" t="s">
        <v>30</v>
      </c>
      <c r="G207" s="18"/>
      <c r="H207" s="19"/>
      <c r="I207" s="18"/>
      <c r="J207" s="20">
        <v>1</v>
      </c>
      <c r="K207" s="2"/>
      <c r="L207" s="2"/>
      <c r="M207" s="2"/>
      <c r="N207" s="2"/>
      <c r="O207" s="2"/>
      <c r="P207" s="2"/>
      <c r="Q207" s="2"/>
      <c r="R207" s="2"/>
    </row>
    <row r="208" spans="1:18" s="5" customFormat="1" hidden="1" outlineLevel="2" x14ac:dyDescent="0.25">
      <c r="A208" s="15" t="s">
        <v>25</v>
      </c>
      <c r="B208" s="15"/>
      <c r="C208" s="17">
        <v>44043</v>
      </c>
      <c r="D208" s="17" t="s">
        <v>27</v>
      </c>
      <c r="E208" s="16" t="s">
        <v>157</v>
      </c>
      <c r="F208" s="14" t="s">
        <v>30</v>
      </c>
      <c r="G208" s="18"/>
      <c r="H208" s="19"/>
      <c r="I208" s="18"/>
      <c r="J208" s="20">
        <v>2.5</v>
      </c>
      <c r="K208" s="2"/>
      <c r="L208" s="2"/>
      <c r="M208" s="2"/>
      <c r="N208" s="2"/>
      <c r="O208" s="2"/>
      <c r="P208" s="2"/>
      <c r="Q208" s="2"/>
      <c r="R208" s="2"/>
    </row>
    <row r="209" spans="1:18" s="5" customFormat="1" hidden="1" outlineLevel="2" x14ac:dyDescent="0.25">
      <c r="A209" s="15" t="s">
        <v>25</v>
      </c>
      <c r="B209" s="15"/>
      <c r="C209" s="17">
        <v>44074</v>
      </c>
      <c r="D209" s="17" t="s">
        <v>27</v>
      </c>
      <c r="E209" s="16" t="s">
        <v>157</v>
      </c>
      <c r="F209" s="14" t="s">
        <v>30</v>
      </c>
      <c r="G209" s="18"/>
      <c r="H209" s="19"/>
      <c r="I209" s="18"/>
      <c r="J209" s="20">
        <v>1</v>
      </c>
      <c r="K209" s="2"/>
      <c r="L209" s="2"/>
      <c r="M209" s="2"/>
      <c r="N209" s="2"/>
      <c r="O209" s="2"/>
      <c r="P209" s="2"/>
      <c r="Q209" s="2"/>
      <c r="R209" s="2"/>
    </row>
    <row r="210" spans="1:18" s="5" customFormat="1" hidden="1" outlineLevel="2" x14ac:dyDescent="0.25">
      <c r="A210" s="15" t="s">
        <v>25</v>
      </c>
      <c r="B210" s="15"/>
      <c r="C210" s="17">
        <v>44074</v>
      </c>
      <c r="D210" s="17" t="s">
        <v>27</v>
      </c>
      <c r="E210" s="16" t="s">
        <v>157</v>
      </c>
      <c r="F210" s="14" t="s">
        <v>30</v>
      </c>
      <c r="G210" s="18"/>
      <c r="H210" s="19"/>
      <c r="I210" s="18"/>
      <c r="J210" s="20">
        <v>2.5</v>
      </c>
      <c r="K210" s="2"/>
      <c r="L210" s="2"/>
      <c r="M210" s="2"/>
      <c r="N210" s="2"/>
      <c r="O210" s="2"/>
      <c r="P210" s="2"/>
      <c r="Q210" s="2"/>
      <c r="R210" s="2"/>
    </row>
    <row r="211" spans="1:18" s="5" customFormat="1" hidden="1" outlineLevel="2" x14ac:dyDescent="0.25">
      <c r="A211" s="15" t="s">
        <v>25</v>
      </c>
      <c r="B211" s="15"/>
      <c r="C211" s="17">
        <v>44076</v>
      </c>
      <c r="D211" s="17" t="s">
        <v>27</v>
      </c>
      <c r="E211" s="16" t="s">
        <v>157</v>
      </c>
      <c r="F211" s="14" t="s">
        <v>30</v>
      </c>
      <c r="G211" s="18"/>
      <c r="H211" s="19"/>
      <c r="I211" s="18"/>
      <c r="J211" s="20">
        <v>10</v>
      </c>
      <c r="K211" s="2"/>
      <c r="L211" s="2"/>
      <c r="M211" s="2"/>
      <c r="N211" s="2"/>
      <c r="O211" s="2"/>
      <c r="P211" s="2"/>
      <c r="Q211" s="2"/>
      <c r="R211" s="2"/>
    </row>
    <row r="212" spans="1:18" s="5" customFormat="1" hidden="1" outlineLevel="2" x14ac:dyDescent="0.25">
      <c r="A212" s="15" t="s">
        <v>25</v>
      </c>
      <c r="B212" s="15"/>
      <c r="C212" s="17">
        <v>44104</v>
      </c>
      <c r="D212" s="17" t="s">
        <v>27</v>
      </c>
      <c r="E212" s="16" t="s">
        <v>157</v>
      </c>
      <c r="F212" s="14" t="s">
        <v>30</v>
      </c>
      <c r="G212" s="18"/>
      <c r="H212" s="19"/>
      <c r="I212" s="18"/>
      <c r="J212" s="20">
        <v>1</v>
      </c>
      <c r="K212" s="2"/>
      <c r="L212" s="2"/>
      <c r="M212" s="2"/>
      <c r="N212" s="2"/>
      <c r="O212" s="2"/>
      <c r="P212" s="2"/>
      <c r="Q212" s="2"/>
      <c r="R212" s="2"/>
    </row>
    <row r="213" spans="1:18" s="5" customFormat="1" hidden="1" outlineLevel="2" x14ac:dyDescent="0.25">
      <c r="A213" s="15" t="s">
        <v>25</v>
      </c>
      <c r="B213" s="15"/>
      <c r="C213" s="17">
        <v>44104</v>
      </c>
      <c r="D213" s="17" t="s">
        <v>27</v>
      </c>
      <c r="E213" s="16" t="s">
        <v>157</v>
      </c>
      <c r="F213" s="14" t="s">
        <v>30</v>
      </c>
      <c r="G213" s="18"/>
      <c r="H213" s="19"/>
      <c r="I213" s="18"/>
      <c r="J213" s="20">
        <v>2.5</v>
      </c>
      <c r="K213" s="2"/>
      <c r="L213" s="2"/>
      <c r="M213" s="2"/>
      <c r="N213" s="2"/>
      <c r="O213" s="2"/>
      <c r="P213" s="2"/>
      <c r="Q213" s="2"/>
      <c r="R213" s="2"/>
    </row>
    <row r="214" spans="1:18" s="5" customFormat="1" hidden="1" outlineLevel="2" x14ac:dyDescent="0.25">
      <c r="A214" s="15" t="s">
        <v>25</v>
      </c>
      <c r="B214" s="15"/>
      <c r="C214" s="17">
        <v>44105</v>
      </c>
      <c r="D214" s="17" t="s">
        <v>27</v>
      </c>
      <c r="E214" s="16" t="s">
        <v>157</v>
      </c>
      <c r="F214" s="14" t="s">
        <v>30</v>
      </c>
      <c r="G214" s="18"/>
      <c r="H214" s="19"/>
      <c r="I214" s="18"/>
      <c r="J214" s="20">
        <v>25.14</v>
      </c>
      <c r="K214" s="2"/>
      <c r="L214" s="2"/>
      <c r="M214" s="2"/>
      <c r="N214" s="2"/>
      <c r="O214" s="2"/>
      <c r="P214" s="2"/>
      <c r="Q214" s="2"/>
      <c r="R214" s="2"/>
    </row>
    <row r="215" spans="1:18" s="5" customFormat="1" hidden="1" outlineLevel="2" x14ac:dyDescent="0.25">
      <c r="A215" s="15" t="s">
        <v>25</v>
      </c>
      <c r="B215" s="15"/>
      <c r="C215" s="17">
        <v>44134</v>
      </c>
      <c r="D215" s="17" t="s">
        <v>27</v>
      </c>
      <c r="E215" s="16" t="s">
        <v>157</v>
      </c>
      <c r="F215" s="14" t="s">
        <v>30</v>
      </c>
      <c r="G215" s="18"/>
      <c r="H215" s="19"/>
      <c r="I215" s="18"/>
      <c r="J215" s="20">
        <v>1</v>
      </c>
      <c r="K215" s="2"/>
      <c r="L215" s="2"/>
      <c r="M215" s="2"/>
      <c r="N215" s="2"/>
      <c r="O215" s="2"/>
      <c r="P215" s="2"/>
      <c r="Q215" s="2"/>
      <c r="R215" s="2"/>
    </row>
    <row r="216" spans="1:18" s="5" customFormat="1" hidden="1" outlineLevel="2" x14ac:dyDescent="0.25">
      <c r="A216" s="15" t="s">
        <v>25</v>
      </c>
      <c r="B216" s="15"/>
      <c r="C216" s="17">
        <v>44134</v>
      </c>
      <c r="D216" s="17" t="s">
        <v>27</v>
      </c>
      <c r="E216" s="16" t="s">
        <v>157</v>
      </c>
      <c r="F216" s="14" t="s">
        <v>30</v>
      </c>
      <c r="G216" s="18"/>
      <c r="H216" s="19"/>
      <c r="I216" s="18"/>
      <c r="J216" s="20">
        <v>2.5</v>
      </c>
      <c r="K216" s="2"/>
      <c r="L216" s="2"/>
      <c r="M216" s="2"/>
      <c r="N216" s="2"/>
      <c r="O216" s="2"/>
      <c r="P216" s="2"/>
      <c r="Q216" s="2"/>
      <c r="R216" s="2"/>
    </row>
    <row r="217" spans="1:18" s="5" customFormat="1" hidden="1" outlineLevel="2" x14ac:dyDescent="0.25">
      <c r="A217" s="15" t="s">
        <v>25</v>
      </c>
      <c r="B217" s="15"/>
      <c r="C217" s="17">
        <v>44165</v>
      </c>
      <c r="D217" s="17" t="s">
        <v>27</v>
      </c>
      <c r="E217" s="16" t="s">
        <v>157</v>
      </c>
      <c r="F217" s="14" t="s">
        <v>30</v>
      </c>
      <c r="G217" s="18"/>
      <c r="H217" s="19"/>
      <c r="I217" s="18"/>
      <c r="J217" s="20">
        <v>1</v>
      </c>
      <c r="K217" s="2"/>
      <c r="L217" s="2"/>
      <c r="M217" s="2"/>
      <c r="N217" s="2"/>
      <c r="O217" s="2"/>
      <c r="P217" s="2"/>
      <c r="Q217" s="2"/>
      <c r="R217" s="2"/>
    </row>
    <row r="218" spans="1:18" s="5" customFormat="1" hidden="1" outlineLevel="2" x14ac:dyDescent="0.25">
      <c r="A218" s="15" t="s">
        <v>25</v>
      </c>
      <c r="B218" s="15"/>
      <c r="C218" s="17">
        <v>44165</v>
      </c>
      <c r="D218" s="17" t="s">
        <v>27</v>
      </c>
      <c r="E218" s="16" t="s">
        <v>157</v>
      </c>
      <c r="F218" s="14" t="s">
        <v>30</v>
      </c>
      <c r="G218" s="18"/>
      <c r="H218" s="19"/>
      <c r="I218" s="18"/>
      <c r="J218" s="20">
        <v>2.5</v>
      </c>
      <c r="K218" s="2"/>
      <c r="L218" s="2"/>
      <c r="M218" s="2"/>
      <c r="N218" s="2"/>
      <c r="O218" s="2"/>
      <c r="P218" s="2"/>
      <c r="Q218" s="2"/>
      <c r="R218" s="2"/>
    </row>
    <row r="219" spans="1:18" s="5" customFormat="1" hidden="1" outlineLevel="2" x14ac:dyDescent="0.25">
      <c r="A219" s="15" t="s">
        <v>25</v>
      </c>
      <c r="B219" s="15"/>
      <c r="C219" s="8">
        <v>43832</v>
      </c>
      <c r="D219" s="17" t="s">
        <v>27</v>
      </c>
      <c r="E219" s="9"/>
      <c r="F219" s="14" t="s">
        <v>30</v>
      </c>
      <c r="G219" s="11"/>
      <c r="I219" s="11"/>
      <c r="J219" s="12">
        <v>25.19</v>
      </c>
      <c r="K219" s="2"/>
      <c r="L219" s="2"/>
      <c r="M219" s="2"/>
      <c r="N219" s="2"/>
      <c r="O219" s="2"/>
      <c r="P219" s="2"/>
      <c r="Q219" s="2"/>
      <c r="R219" s="2"/>
    </row>
    <row r="220" spans="1:18" s="5" customFormat="1" hidden="1" outlineLevel="2" x14ac:dyDescent="0.25">
      <c r="A220" s="15" t="s">
        <v>25</v>
      </c>
      <c r="B220" s="15"/>
      <c r="C220" s="8">
        <v>43861</v>
      </c>
      <c r="D220" s="17" t="s">
        <v>27</v>
      </c>
      <c r="E220" s="9"/>
      <c r="F220" s="14" t="s">
        <v>30</v>
      </c>
      <c r="G220" s="11"/>
      <c r="I220" s="11"/>
      <c r="J220" s="12">
        <v>1</v>
      </c>
      <c r="K220" s="2"/>
      <c r="L220" s="2"/>
      <c r="M220" s="2"/>
      <c r="N220" s="2"/>
      <c r="O220" s="2"/>
      <c r="P220" s="2"/>
      <c r="Q220" s="2"/>
      <c r="R220" s="2"/>
    </row>
    <row r="221" spans="1:18" s="5" customFormat="1" hidden="1" outlineLevel="2" x14ac:dyDescent="0.25">
      <c r="A221" s="15" t="s">
        <v>25</v>
      </c>
      <c r="B221" s="15"/>
      <c r="C221" s="8">
        <v>43861</v>
      </c>
      <c r="D221" s="17" t="s">
        <v>27</v>
      </c>
      <c r="E221" s="9"/>
      <c r="F221" s="14" t="s">
        <v>30</v>
      </c>
      <c r="G221" s="11"/>
      <c r="I221" s="11"/>
      <c r="J221" s="12">
        <v>2.5</v>
      </c>
      <c r="K221" s="2"/>
      <c r="L221" s="2"/>
      <c r="M221" s="2"/>
      <c r="N221" s="2"/>
      <c r="O221" s="2"/>
      <c r="P221" s="2"/>
      <c r="Q221" s="2"/>
      <c r="R221" s="2"/>
    </row>
    <row r="222" spans="1:18" s="5" customFormat="1" hidden="1" outlineLevel="2" x14ac:dyDescent="0.25">
      <c r="A222" s="15" t="s">
        <v>25</v>
      </c>
      <c r="B222" s="15"/>
      <c r="C222" s="8">
        <v>43863</v>
      </c>
      <c r="D222" s="17" t="s">
        <v>27</v>
      </c>
      <c r="E222" s="9"/>
      <c r="F222" s="14" t="s">
        <v>30</v>
      </c>
      <c r="G222" s="11"/>
      <c r="I222" s="11"/>
      <c r="J222" s="12">
        <v>2.5</v>
      </c>
      <c r="K222" s="2"/>
      <c r="L222" s="2"/>
      <c r="M222" s="2"/>
      <c r="N222" s="2"/>
      <c r="O222" s="2"/>
      <c r="P222" s="2"/>
      <c r="Q222" s="2"/>
      <c r="R222" s="2"/>
    </row>
    <row r="223" spans="1:18" s="5" customFormat="1" hidden="1" outlineLevel="2" x14ac:dyDescent="0.25">
      <c r="A223" s="15" t="s">
        <v>25</v>
      </c>
      <c r="B223" s="15"/>
      <c r="C223" s="8">
        <v>43866</v>
      </c>
      <c r="D223" s="17" t="s">
        <v>27</v>
      </c>
      <c r="E223" s="9"/>
      <c r="F223" s="14" t="s">
        <v>30</v>
      </c>
      <c r="G223" s="11"/>
      <c r="I223" s="11"/>
      <c r="J223" s="12">
        <v>0.5</v>
      </c>
      <c r="K223" s="2"/>
      <c r="L223" s="2"/>
      <c r="M223" s="2"/>
      <c r="N223" s="2"/>
      <c r="O223" s="2"/>
      <c r="P223" s="2"/>
      <c r="Q223" s="2"/>
      <c r="R223" s="2"/>
    </row>
    <row r="224" spans="1:18" s="5" customFormat="1" hidden="1" outlineLevel="2" x14ac:dyDescent="0.25">
      <c r="A224" s="15" t="s">
        <v>25</v>
      </c>
      <c r="B224" s="15"/>
      <c r="C224" s="8">
        <v>43873</v>
      </c>
      <c r="D224" s="17" t="s">
        <v>27</v>
      </c>
      <c r="E224" s="9"/>
      <c r="F224" s="14" t="s">
        <v>30</v>
      </c>
      <c r="G224" s="11"/>
      <c r="I224" s="11"/>
      <c r="J224" s="12">
        <v>0.5</v>
      </c>
      <c r="K224" s="2"/>
      <c r="L224" s="2"/>
      <c r="M224" s="2"/>
      <c r="N224" s="2"/>
      <c r="O224" s="2"/>
      <c r="P224" s="2"/>
      <c r="Q224" s="2"/>
      <c r="R224" s="2"/>
    </row>
    <row r="225" spans="1:18" s="5" customFormat="1" hidden="1" outlineLevel="2" x14ac:dyDescent="0.25">
      <c r="A225" s="15" t="s">
        <v>25</v>
      </c>
      <c r="B225" s="15"/>
      <c r="C225" s="8">
        <v>43873</v>
      </c>
      <c r="D225" s="17" t="s">
        <v>27</v>
      </c>
      <c r="E225" s="9"/>
      <c r="F225" s="14" t="s">
        <v>30</v>
      </c>
      <c r="G225" s="11"/>
      <c r="I225" s="11"/>
      <c r="J225" s="12">
        <v>0.5</v>
      </c>
      <c r="K225" s="2"/>
      <c r="L225" s="2"/>
      <c r="M225" s="2"/>
      <c r="N225" s="2"/>
      <c r="O225" s="2"/>
      <c r="P225" s="2"/>
      <c r="Q225" s="2"/>
      <c r="R225" s="2"/>
    </row>
    <row r="226" spans="1:18" s="5" customFormat="1" hidden="1" outlineLevel="2" x14ac:dyDescent="0.25">
      <c r="A226" s="15" t="s">
        <v>25</v>
      </c>
      <c r="B226" s="15"/>
      <c r="C226" s="8">
        <v>43873</v>
      </c>
      <c r="D226" s="17" t="s">
        <v>27</v>
      </c>
      <c r="E226" s="9"/>
      <c r="F226" s="14" t="s">
        <v>30</v>
      </c>
      <c r="G226" s="11"/>
      <c r="I226" s="11"/>
      <c r="J226" s="12">
        <v>0.5</v>
      </c>
      <c r="K226" s="2"/>
      <c r="L226" s="2"/>
      <c r="M226" s="2"/>
      <c r="N226" s="2"/>
      <c r="O226" s="2"/>
      <c r="P226" s="2"/>
      <c r="Q226" s="2"/>
      <c r="R226" s="2"/>
    </row>
    <row r="227" spans="1:18" s="5" customFormat="1" hidden="1" outlineLevel="2" x14ac:dyDescent="0.25">
      <c r="A227" s="15" t="s">
        <v>25</v>
      </c>
      <c r="B227" s="15"/>
      <c r="C227" s="8">
        <v>43873</v>
      </c>
      <c r="D227" s="17" t="s">
        <v>27</v>
      </c>
      <c r="E227" s="9"/>
      <c r="F227" s="14" t="s">
        <v>30</v>
      </c>
      <c r="G227" s="11"/>
      <c r="I227" s="11"/>
      <c r="J227" s="12">
        <v>0.5</v>
      </c>
      <c r="K227" s="2"/>
      <c r="L227" s="2"/>
      <c r="M227" s="2"/>
      <c r="N227" s="2"/>
      <c r="O227" s="2"/>
      <c r="P227" s="2"/>
      <c r="Q227" s="2"/>
      <c r="R227" s="2"/>
    </row>
    <row r="228" spans="1:18" s="5" customFormat="1" hidden="1" outlineLevel="2" x14ac:dyDescent="0.25">
      <c r="A228" s="15" t="s">
        <v>25</v>
      </c>
      <c r="B228" s="15"/>
      <c r="C228" s="8">
        <v>43873</v>
      </c>
      <c r="D228" s="17" t="s">
        <v>27</v>
      </c>
      <c r="E228" s="9"/>
      <c r="F228" s="14" t="s">
        <v>30</v>
      </c>
      <c r="G228" s="11"/>
      <c r="I228" s="11"/>
      <c r="J228" s="12">
        <v>0.5</v>
      </c>
      <c r="K228" s="2"/>
      <c r="L228" s="2"/>
      <c r="M228" s="2"/>
      <c r="N228" s="2"/>
      <c r="O228" s="2"/>
      <c r="P228" s="2"/>
      <c r="Q228" s="2"/>
      <c r="R228" s="2"/>
    </row>
    <row r="229" spans="1:18" s="5" customFormat="1" hidden="1" outlineLevel="2" x14ac:dyDescent="0.25">
      <c r="A229" s="15" t="s">
        <v>25</v>
      </c>
      <c r="B229" s="15"/>
      <c r="C229" s="8">
        <v>43873</v>
      </c>
      <c r="D229" s="17" t="s">
        <v>27</v>
      </c>
      <c r="E229" s="9"/>
      <c r="F229" s="14" t="s">
        <v>30</v>
      </c>
      <c r="G229" s="11"/>
      <c r="I229" s="11"/>
      <c r="J229" s="12">
        <v>0.5</v>
      </c>
      <c r="K229" s="2"/>
      <c r="L229" s="2"/>
      <c r="M229" s="2"/>
      <c r="N229" s="2"/>
      <c r="O229" s="2"/>
      <c r="P229" s="2"/>
      <c r="Q229" s="2"/>
      <c r="R229" s="2"/>
    </row>
    <row r="230" spans="1:18" s="5" customFormat="1" hidden="1" outlineLevel="2" x14ac:dyDescent="0.25">
      <c r="A230" s="15" t="s">
        <v>25</v>
      </c>
      <c r="B230" s="15"/>
      <c r="C230" s="8">
        <v>43873</v>
      </c>
      <c r="D230" s="17" t="s">
        <v>27</v>
      </c>
      <c r="E230" s="9"/>
      <c r="F230" s="14" t="s">
        <v>30</v>
      </c>
      <c r="G230" s="11"/>
      <c r="I230" s="11"/>
      <c r="J230" s="12">
        <v>0.5</v>
      </c>
      <c r="K230" s="2"/>
      <c r="L230" s="2"/>
      <c r="M230" s="2"/>
      <c r="N230" s="2"/>
      <c r="O230" s="2"/>
      <c r="P230" s="2"/>
      <c r="Q230" s="2"/>
      <c r="R230" s="2"/>
    </row>
    <row r="231" spans="1:18" s="5" customFormat="1" hidden="1" outlineLevel="2" x14ac:dyDescent="0.25">
      <c r="A231" s="15" t="s">
        <v>25</v>
      </c>
      <c r="B231" s="15"/>
      <c r="C231" s="8">
        <v>43873</v>
      </c>
      <c r="D231" s="17" t="s">
        <v>27</v>
      </c>
      <c r="E231" s="9"/>
      <c r="F231" s="14" t="s">
        <v>30</v>
      </c>
      <c r="G231" s="11"/>
      <c r="I231" s="11"/>
      <c r="J231" s="12">
        <v>0.5</v>
      </c>
      <c r="K231" s="2"/>
      <c r="L231" s="2"/>
      <c r="M231" s="2"/>
      <c r="N231" s="2"/>
      <c r="O231" s="2"/>
      <c r="P231" s="2"/>
      <c r="Q231" s="2"/>
      <c r="R231" s="2"/>
    </row>
    <row r="232" spans="1:18" s="5" customFormat="1" hidden="1" outlineLevel="2" x14ac:dyDescent="0.25">
      <c r="A232" s="15" t="s">
        <v>25</v>
      </c>
      <c r="B232" s="15"/>
      <c r="C232" s="8">
        <v>43873</v>
      </c>
      <c r="D232" s="17" t="s">
        <v>27</v>
      </c>
      <c r="E232" s="9"/>
      <c r="F232" s="14" t="s">
        <v>30</v>
      </c>
      <c r="G232" s="11"/>
      <c r="I232" s="11"/>
      <c r="J232" s="12">
        <v>0.5</v>
      </c>
      <c r="K232" s="2"/>
      <c r="L232" s="2"/>
      <c r="M232" s="2"/>
      <c r="N232" s="2"/>
      <c r="O232" s="2"/>
      <c r="P232" s="2"/>
      <c r="Q232" s="2"/>
      <c r="R232" s="2"/>
    </row>
    <row r="233" spans="1:18" s="5" customFormat="1" hidden="1" outlineLevel="2" x14ac:dyDescent="0.25">
      <c r="A233" s="15" t="s">
        <v>25</v>
      </c>
      <c r="B233" s="15"/>
      <c r="C233" s="8">
        <v>43889</v>
      </c>
      <c r="D233" s="17" t="s">
        <v>27</v>
      </c>
      <c r="E233" s="9"/>
      <c r="F233" s="14" t="s">
        <v>30</v>
      </c>
      <c r="G233" s="11"/>
      <c r="I233" s="11"/>
      <c r="J233" s="12">
        <v>1</v>
      </c>
      <c r="K233" s="2"/>
      <c r="L233" s="2"/>
      <c r="M233" s="2"/>
      <c r="N233" s="2"/>
      <c r="O233" s="2"/>
      <c r="P233" s="2"/>
      <c r="Q233" s="2"/>
      <c r="R233" s="2"/>
    </row>
    <row r="234" spans="1:18" s="5" customFormat="1" hidden="1" outlineLevel="2" x14ac:dyDescent="0.25">
      <c r="A234" s="15" t="s">
        <v>25</v>
      </c>
      <c r="B234" s="15"/>
      <c r="C234" s="8">
        <v>43918</v>
      </c>
      <c r="D234" s="17" t="s">
        <v>27</v>
      </c>
      <c r="E234" s="9"/>
      <c r="F234" s="14" t="s">
        <v>30</v>
      </c>
      <c r="G234" s="11"/>
      <c r="I234" s="11"/>
      <c r="J234" s="12">
        <v>1</v>
      </c>
      <c r="K234" s="2"/>
      <c r="L234" s="2"/>
      <c r="M234" s="2"/>
      <c r="N234" s="2"/>
      <c r="O234" s="2"/>
      <c r="P234" s="2"/>
      <c r="Q234" s="2"/>
      <c r="R234" s="2"/>
    </row>
    <row r="235" spans="1:18" s="5" customFormat="1" hidden="1" outlineLevel="2" x14ac:dyDescent="0.25">
      <c r="A235" s="15" t="s">
        <v>25</v>
      </c>
      <c r="B235" s="15"/>
      <c r="C235" s="8">
        <v>43921</v>
      </c>
      <c r="D235" s="17" t="s">
        <v>27</v>
      </c>
      <c r="E235" s="9"/>
      <c r="F235" s="14" t="s">
        <v>30</v>
      </c>
      <c r="G235" s="11"/>
      <c r="I235" s="11"/>
      <c r="J235" s="12">
        <v>2.5</v>
      </c>
      <c r="K235" s="2"/>
      <c r="L235" s="2"/>
      <c r="M235" s="2"/>
      <c r="N235" s="2"/>
      <c r="O235" s="2"/>
      <c r="P235" s="2"/>
      <c r="Q235" s="2"/>
      <c r="R235" s="2"/>
    </row>
    <row r="236" spans="1:18" s="5" customFormat="1" hidden="1" outlineLevel="2" x14ac:dyDescent="0.25">
      <c r="A236" s="15" t="s">
        <v>25</v>
      </c>
      <c r="B236" s="15"/>
      <c r="C236" s="8">
        <v>43922</v>
      </c>
      <c r="D236" s="17" t="s">
        <v>27</v>
      </c>
      <c r="E236" s="9"/>
      <c r="F236" s="14" t="s">
        <v>131</v>
      </c>
      <c r="G236" s="11"/>
      <c r="I236" s="11"/>
      <c r="J236" s="12">
        <v>24.87</v>
      </c>
      <c r="K236" s="2"/>
      <c r="L236" s="2"/>
      <c r="M236" s="2"/>
      <c r="N236" s="2"/>
      <c r="O236" s="2"/>
      <c r="P236" s="2"/>
      <c r="Q236" s="2"/>
      <c r="R236" s="2"/>
    </row>
    <row r="237" spans="1:18" s="5" customFormat="1" hidden="1" outlineLevel="2" x14ac:dyDescent="0.25">
      <c r="A237" s="15" t="s">
        <v>25</v>
      </c>
      <c r="B237" s="15"/>
      <c r="C237" s="8">
        <v>43938</v>
      </c>
      <c r="D237" s="17" t="s">
        <v>27</v>
      </c>
      <c r="E237" s="9"/>
      <c r="F237" s="14" t="s">
        <v>30</v>
      </c>
      <c r="G237" s="11"/>
      <c r="I237" s="11"/>
      <c r="J237" s="12">
        <v>0.5</v>
      </c>
      <c r="K237" s="2"/>
      <c r="L237" s="2"/>
      <c r="M237" s="2"/>
      <c r="N237" s="2"/>
      <c r="O237" s="2"/>
      <c r="P237" s="2"/>
      <c r="Q237" s="2"/>
      <c r="R237" s="2"/>
    </row>
    <row r="238" spans="1:18" s="5" customFormat="1" hidden="1" outlineLevel="2" x14ac:dyDescent="0.25">
      <c r="A238" s="15" t="s">
        <v>25</v>
      </c>
      <c r="B238" s="15"/>
      <c r="C238" s="8">
        <v>43951</v>
      </c>
      <c r="D238" s="17" t="s">
        <v>27</v>
      </c>
      <c r="E238" s="9"/>
      <c r="F238" s="14" t="s">
        <v>30</v>
      </c>
      <c r="G238" s="11"/>
      <c r="I238" s="11"/>
      <c r="J238" s="12">
        <v>1</v>
      </c>
      <c r="K238" s="2"/>
      <c r="L238" s="2"/>
      <c r="M238" s="2"/>
      <c r="N238" s="2"/>
      <c r="O238" s="2"/>
      <c r="P238" s="2"/>
      <c r="Q238" s="2"/>
      <c r="R238" s="2"/>
    </row>
    <row r="239" spans="1:18" s="5" customFormat="1" hidden="1" outlineLevel="2" x14ac:dyDescent="0.25">
      <c r="A239" s="15" t="s">
        <v>25</v>
      </c>
      <c r="B239" s="15"/>
      <c r="C239" s="8">
        <v>43951</v>
      </c>
      <c r="D239" s="17" t="s">
        <v>27</v>
      </c>
      <c r="E239" s="9"/>
      <c r="F239" s="14" t="s">
        <v>30</v>
      </c>
      <c r="G239" s="11"/>
      <c r="I239" s="11"/>
      <c r="J239" s="12">
        <v>2.5</v>
      </c>
      <c r="K239" s="2"/>
      <c r="L239" s="2"/>
      <c r="M239" s="2"/>
      <c r="N239" s="2"/>
      <c r="O239" s="2"/>
      <c r="P239" s="2"/>
      <c r="Q239" s="2"/>
      <c r="R239" s="2"/>
    </row>
    <row r="240" spans="1:18" s="5" customFormat="1" hidden="1" outlineLevel="2" x14ac:dyDescent="0.25">
      <c r="A240" s="15" t="s">
        <v>25</v>
      </c>
      <c r="B240" s="15"/>
      <c r="C240" s="17">
        <v>43970</v>
      </c>
      <c r="D240" s="17" t="s">
        <v>27</v>
      </c>
      <c r="E240" s="16"/>
      <c r="F240" s="14" t="s">
        <v>30</v>
      </c>
      <c r="G240" s="18"/>
      <c r="H240" s="19"/>
      <c r="I240" s="18"/>
      <c r="J240" s="20">
        <v>0.5</v>
      </c>
      <c r="K240" s="2"/>
      <c r="L240" s="2"/>
      <c r="M240" s="2"/>
      <c r="N240" s="2"/>
      <c r="O240" s="2"/>
      <c r="P240" s="2"/>
      <c r="Q240" s="2"/>
      <c r="R240" s="2"/>
    </row>
    <row r="241" spans="1:18" s="5" customFormat="1" hidden="1" outlineLevel="2" x14ac:dyDescent="0.25">
      <c r="A241" s="15" t="s">
        <v>25</v>
      </c>
      <c r="B241" s="15"/>
      <c r="C241" s="17">
        <v>43970</v>
      </c>
      <c r="D241" s="17" t="s">
        <v>27</v>
      </c>
      <c r="E241" s="16"/>
      <c r="F241" s="14" t="s">
        <v>30</v>
      </c>
      <c r="G241" s="18"/>
      <c r="H241" s="19"/>
      <c r="I241" s="18"/>
      <c r="J241" s="20">
        <v>0.5</v>
      </c>
      <c r="K241" s="2"/>
      <c r="L241" s="2"/>
      <c r="M241" s="2"/>
      <c r="N241" s="2"/>
      <c r="O241" s="2"/>
      <c r="P241" s="2"/>
      <c r="Q241" s="2"/>
      <c r="R241" s="2"/>
    </row>
    <row r="242" spans="1:18" s="5" customFormat="1" hidden="1" outlineLevel="2" x14ac:dyDescent="0.25">
      <c r="A242" s="15" t="s">
        <v>25</v>
      </c>
      <c r="B242" s="15"/>
      <c r="C242" s="17">
        <v>44187</v>
      </c>
      <c r="D242" s="17" t="s">
        <v>27</v>
      </c>
      <c r="E242" s="16"/>
      <c r="F242" s="14" t="s">
        <v>30</v>
      </c>
      <c r="G242" s="18"/>
      <c r="H242" s="19"/>
      <c r="I242" s="22"/>
      <c r="J242" s="23">
        <v>0.5</v>
      </c>
      <c r="K242" s="2"/>
      <c r="L242" s="2"/>
      <c r="M242" s="2"/>
      <c r="N242" s="2"/>
      <c r="O242" s="2"/>
      <c r="P242" s="2"/>
      <c r="Q242" s="2"/>
      <c r="R242" s="2"/>
    </row>
    <row r="243" spans="1:18" s="5" customFormat="1" hidden="1" outlineLevel="2" x14ac:dyDescent="0.25">
      <c r="A243" s="15" t="s">
        <v>25</v>
      </c>
      <c r="B243" s="15"/>
      <c r="C243" s="17">
        <v>44195</v>
      </c>
      <c r="D243" s="17" t="s">
        <v>27</v>
      </c>
      <c r="E243" s="16"/>
      <c r="F243" s="14" t="s">
        <v>30</v>
      </c>
      <c r="G243" s="18"/>
      <c r="H243" s="19"/>
      <c r="I243" s="22"/>
      <c r="J243" s="23">
        <v>0.5</v>
      </c>
      <c r="K243" s="2"/>
      <c r="L243" s="2"/>
      <c r="M243" s="2"/>
      <c r="N243" s="2"/>
      <c r="O243" s="2"/>
      <c r="P243" s="2"/>
      <c r="Q243" s="2"/>
      <c r="R243" s="2"/>
    </row>
    <row r="244" spans="1:18" s="5" customFormat="1" hidden="1" outlineLevel="2" x14ac:dyDescent="0.25">
      <c r="A244" s="15" t="s">
        <v>25</v>
      </c>
      <c r="B244" s="15"/>
      <c r="C244" s="17">
        <v>44196</v>
      </c>
      <c r="D244" s="17" t="s">
        <v>27</v>
      </c>
      <c r="E244" s="16"/>
      <c r="F244" s="14" t="s">
        <v>30</v>
      </c>
      <c r="G244" s="18"/>
      <c r="H244" s="19"/>
      <c r="I244" s="18"/>
      <c r="J244" s="20">
        <v>2.4700000000000002</v>
      </c>
      <c r="K244" s="2"/>
      <c r="L244" s="2"/>
      <c r="M244" s="2"/>
      <c r="N244" s="2"/>
      <c r="O244" s="2"/>
      <c r="P244" s="2"/>
      <c r="Q244" s="2"/>
      <c r="R244" s="2"/>
    </row>
    <row r="245" spans="1:18" s="5" customFormat="1" hidden="1" outlineLevel="2" x14ac:dyDescent="0.25">
      <c r="A245" s="15" t="s">
        <v>25</v>
      </c>
      <c r="B245" s="15"/>
      <c r="C245" s="17">
        <v>44196</v>
      </c>
      <c r="D245" s="17" t="s">
        <v>27</v>
      </c>
      <c r="E245" s="16"/>
      <c r="F245" s="14" t="s">
        <v>30</v>
      </c>
      <c r="G245" s="18"/>
      <c r="H245" s="19"/>
      <c r="I245" s="18"/>
      <c r="J245" s="20">
        <v>2.5</v>
      </c>
      <c r="K245" s="2"/>
      <c r="L245" s="2"/>
      <c r="M245" s="2"/>
      <c r="N245" s="2"/>
      <c r="O245" s="2"/>
      <c r="P245" s="2"/>
      <c r="Q245" s="2"/>
      <c r="R245" s="2"/>
    </row>
    <row r="246" spans="1:18" s="5" customFormat="1" hidden="1" outlineLevel="2" x14ac:dyDescent="0.25">
      <c r="A246" s="15" t="s">
        <v>25</v>
      </c>
      <c r="B246" s="15"/>
      <c r="C246" s="17">
        <v>44196</v>
      </c>
      <c r="D246" s="17" t="s">
        <v>27</v>
      </c>
      <c r="E246" s="16"/>
      <c r="F246" s="14" t="s">
        <v>339</v>
      </c>
      <c r="G246" s="18"/>
      <c r="H246" s="19"/>
      <c r="I246" s="18"/>
      <c r="J246" s="20">
        <v>4.37</v>
      </c>
      <c r="K246" s="2"/>
      <c r="L246" s="2"/>
      <c r="M246" s="2"/>
      <c r="N246" s="2"/>
      <c r="O246" s="2"/>
      <c r="P246" s="2"/>
      <c r="Q246" s="2"/>
      <c r="R246" s="2"/>
    </row>
    <row r="247" spans="1:18" s="5" customFormat="1" outlineLevel="1" collapsed="1" x14ac:dyDescent="0.25">
      <c r="A247" s="13" t="s">
        <v>216</v>
      </c>
      <c r="B247" s="15"/>
      <c r="C247" s="17"/>
      <c r="D247" s="38" t="str">
        <f>VLOOKUP(A246,TM!$1:$31,2)</f>
        <v>COMPETENZE BANCARIE</v>
      </c>
      <c r="E247" s="16"/>
      <c r="F247" s="14"/>
      <c r="G247" s="18">
        <f>SUBTOTAL(9,G156:G246)</f>
        <v>0</v>
      </c>
      <c r="H247" s="19">
        <f>SUBTOTAL(9,H156:H246)</f>
        <v>0</v>
      </c>
      <c r="I247" s="18">
        <f>SUBTOTAL(9,I156:I246)</f>
        <v>0</v>
      </c>
      <c r="J247" s="20">
        <f>SUBTOTAL(9,J156:J246)</f>
        <v>254.57000000000002</v>
      </c>
      <c r="K247" s="2"/>
      <c r="L247" s="2"/>
      <c r="M247" s="2"/>
      <c r="N247" s="2"/>
      <c r="O247" s="2"/>
      <c r="P247" s="2"/>
      <c r="Q247" s="2"/>
      <c r="R247" s="2"/>
    </row>
    <row r="248" spans="1:18" s="5" customFormat="1" hidden="1" outlineLevel="2" x14ac:dyDescent="0.25">
      <c r="A248" s="15" t="s">
        <v>62</v>
      </c>
      <c r="B248" s="15"/>
      <c r="C248" s="17">
        <v>44186</v>
      </c>
      <c r="D248" s="17" t="s">
        <v>54</v>
      </c>
      <c r="E248" s="16" t="s">
        <v>327</v>
      </c>
      <c r="F248" s="14" t="s">
        <v>280</v>
      </c>
      <c r="G248" s="18"/>
      <c r="H248" s="19">
        <v>383</v>
      </c>
      <c r="I248" s="22"/>
      <c r="J248" s="23"/>
      <c r="K248" s="2"/>
      <c r="L248" s="2"/>
      <c r="M248" s="2"/>
      <c r="N248" s="2"/>
      <c r="O248" s="2"/>
      <c r="P248" s="2"/>
      <c r="Q248" s="2"/>
      <c r="R248" s="2"/>
    </row>
    <row r="249" spans="1:18" s="5" customFormat="1" hidden="1" outlineLevel="2" x14ac:dyDescent="0.25">
      <c r="A249" s="15" t="s">
        <v>62</v>
      </c>
      <c r="B249" s="15"/>
      <c r="C249" s="8">
        <v>43873</v>
      </c>
      <c r="D249" s="17" t="s">
        <v>241</v>
      </c>
      <c r="E249" s="16" t="s">
        <v>117</v>
      </c>
      <c r="F249" s="14" t="s">
        <v>93</v>
      </c>
      <c r="G249" s="11"/>
      <c r="I249" s="11"/>
      <c r="J249" s="12">
        <v>73.2</v>
      </c>
      <c r="K249" s="2"/>
      <c r="L249" s="2"/>
      <c r="M249" s="2"/>
      <c r="N249" s="2"/>
      <c r="O249" s="2"/>
      <c r="P249" s="2"/>
      <c r="Q249" s="2"/>
      <c r="R249" s="2"/>
    </row>
    <row r="250" spans="1:18" s="5" customFormat="1" hidden="1" outlineLevel="2" x14ac:dyDescent="0.25">
      <c r="A250" s="15" t="s">
        <v>62</v>
      </c>
      <c r="B250" s="15"/>
      <c r="C250" s="8">
        <v>43873</v>
      </c>
      <c r="D250" s="17" t="s">
        <v>241</v>
      </c>
      <c r="E250" s="16" t="s">
        <v>117</v>
      </c>
      <c r="F250" s="14" t="s">
        <v>94</v>
      </c>
      <c r="G250" s="11"/>
      <c r="I250" s="11"/>
      <c r="J250" s="12">
        <v>36.6</v>
      </c>
      <c r="K250" s="2"/>
      <c r="L250" s="2"/>
      <c r="M250" s="2"/>
      <c r="N250" s="2"/>
      <c r="O250" s="2"/>
      <c r="P250" s="2"/>
      <c r="Q250" s="2"/>
      <c r="R250" s="2"/>
    </row>
    <row r="251" spans="1:18" hidden="1" outlineLevel="2" x14ac:dyDescent="0.25">
      <c r="A251" s="15" t="s">
        <v>62</v>
      </c>
      <c r="B251" s="15"/>
      <c r="C251" s="8">
        <v>43873</v>
      </c>
      <c r="D251" s="17" t="s">
        <v>241</v>
      </c>
      <c r="E251" s="16" t="s">
        <v>117</v>
      </c>
      <c r="F251" s="14" t="s">
        <v>95</v>
      </c>
      <c r="G251" s="11"/>
      <c r="I251" s="11"/>
      <c r="J251" s="12">
        <v>120.78</v>
      </c>
    </row>
    <row r="252" spans="1:18" hidden="1" outlineLevel="2" x14ac:dyDescent="0.25">
      <c r="A252" s="15" t="s">
        <v>62</v>
      </c>
      <c r="B252" s="15"/>
      <c r="C252" s="8">
        <v>43909</v>
      </c>
      <c r="D252" s="8"/>
      <c r="E252" s="16" t="s">
        <v>117</v>
      </c>
      <c r="F252" s="14" t="s">
        <v>125</v>
      </c>
      <c r="G252" s="11"/>
      <c r="H252" s="5">
        <v>5</v>
      </c>
      <c r="I252" s="11"/>
      <c r="J252" s="12"/>
    </row>
    <row r="253" spans="1:18" hidden="1" outlineLevel="2" x14ac:dyDescent="0.25">
      <c r="A253" s="15" t="s">
        <v>62</v>
      </c>
      <c r="B253" s="15"/>
      <c r="C253" s="17">
        <v>43970</v>
      </c>
      <c r="D253" s="17" t="s">
        <v>148</v>
      </c>
      <c r="E253" s="16" t="s">
        <v>117</v>
      </c>
      <c r="F253" s="14" t="s">
        <v>149</v>
      </c>
      <c r="G253" s="18"/>
      <c r="H253" s="19"/>
      <c r="I253" s="18"/>
      <c r="J253" s="20">
        <v>160.63</v>
      </c>
    </row>
    <row r="254" spans="1:18" hidden="1" outlineLevel="2" x14ac:dyDescent="0.25">
      <c r="A254" s="15" t="s">
        <v>62</v>
      </c>
      <c r="B254" s="15"/>
      <c r="C254" s="17">
        <v>44119</v>
      </c>
      <c r="D254" s="17" t="s">
        <v>241</v>
      </c>
      <c r="E254" s="16" t="s">
        <v>117</v>
      </c>
      <c r="F254" s="14" t="s">
        <v>224</v>
      </c>
      <c r="G254" s="18"/>
      <c r="H254" s="19"/>
      <c r="I254" s="18"/>
      <c r="J254" s="20">
        <v>54.9</v>
      </c>
    </row>
    <row r="255" spans="1:18" hidden="1" outlineLevel="2" x14ac:dyDescent="0.25">
      <c r="A255" s="15" t="s">
        <v>62</v>
      </c>
      <c r="B255" s="15"/>
      <c r="C255" s="17">
        <v>44137</v>
      </c>
      <c r="D255" s="17" t="s">
        <v>241</v>
      </c>
      <c r="E255" s="16" t="s">
        <v>117</v>
      </c>
      <c r="F255" s="14" t="s">
        <v>239</v>
      </c>
      <c r="G255" s="18"/>
      <c r="H255" s="19"/>
      <c r="I255" s="18"/>
      <c r="J255" s="20">
        <v>131.76</v>
      </c>
    </row>
    <row r="256" spans="1:18" hidden="1" outlineLevel="2" x14ac:dyDescent="0.25">
      <c r="A256" s="15" t="s">
        <v>62</v>
      </c>
      <c r="B256" s="15"/>
      <c r="C256" s="17">
        <v>44145</v>
      </c>
      <c r="D256" s="17" t="s">
        <v>246</v>
      </c>
      <c r="E256" s="16" t="s">
        <v>117</v>
      </c>
      <c r="F256" s="14" t="s">
        <v>247</v>
      </c>
      <c r="G256" s="18"/>
      <c r="H256" s="19">
        <v>11.5</v>
      </c>
      <c r="I256" s="18"/>
      <c r="J256" s="20"/>
    </row>
    <row r="257" spans="1:10" hidden="1" outlineLevel="2" x14ac:dyDescent="0.25">
      <c r="A257" s="15" t="s">
        <v>62</v>
      </c>
      <c r="B257" s="15"/>
      <c r="C257" s="8">
        <v>43902</v>
      </c>
      <c r="D257" s="17" t="s">
        <v>111</v>
      </c>
      <c r="E257" s="16" t="s">
        <v>110</v>
      </c>
      <c r="F257" s="14" t="s">
        <v>119</v>
      </c>
      <c r="G257" s="11"/>
      <c r="H257" s="5">
        <v>8.5</v>
      </c>
      <c r="I257" s="11"/>
      <c r="J257" s="12"/>
    </row>
    <row r="258" spans="1:10" hidden="1" outlineLevel="2" x14ac:dyDescent="0.25">
      <c r="A258" s="15" t="s">
        <v>62</v>
      </c>
      <c r="B258" s="15"/>
      <c r="C258" s="8">
        <v>43902</v>
      </c>
      <c r="D258" s="17" t="s">
        <v>111</v>
      </c>
      <c r="E258" s="16" t="s">
        <v>110</v>
      </c>
      <c r="F258" s="14" t="s">
        <v>112</v>
      </c>
      <c r="G258" s="32"/>
      <c r="H258" s="33">
        <v>5.4</v>
      </c>
      <c r="I258" s="11"/>
      <c r="J258" s="12"/>
    </row>
    <row r="259" spans="1:10" hidden="1" outlineLevel="2" x14ac:dyDescent="0.25">
      <c r="A259" s="15" t="s">
        <v>62</v>
      </c>
      <c r="B259" s="15"/>
      <c r="C259" s="8">
        <v>43902</v>
      </c>
      <c r="D259" s="17" t="s">
        <v>111</v>
      </c>
      <c r="E259" s="16" t="s">
        <v>110</v>
      </c>
      <c r="F259" s="14" t="s">
        <v>113</v>
      </c>
      <c r="G259" s="32"/>
      <c r="H259" s="33">
        <f>7.45-2.85+0.85</f>
        <v>5.4499999999999993</v>
      </c>
      <c r="I259" s="11"/>
      <c r="J259" s="12"/>
    </row>
    <row r="260" spans="1:10" hidden="1" outlineLevel="2" x14ac:dyDescent="0.25">
      <c r="A260" s="15" t="s">
        <v>62</v>
      </c>
      <c r="B260" s="15"/>
      <c r="C260" s="17">
        <v>43956</v>
      </c>
      <c r="D260" s="17" t="s">
        <v>111</v>
      </c>
      <c r="E260" s="16" t="s">
        <v>110</v>
      </c>
      <c r="F260" s="14" t="s">
        <v>145</v>
      </c>
      <c r="G260" s="18"/>
      <c r="H260" s="19">
        <v>9.15</v>
      </c>
      <c r="I260" s="18"/>
      <c r="J260" s="20"/>
    </row>
    <row r="261" spans="1:10" hidden="1" outlineLevel="2" x14ac:dyDescent="0.25">
      <c r="A261" s="15" t="s">
        <v>62</v>
      </c>
      <c r="B261" s="15"/>
      <c r="C261" s="17">
        <v>43986</v>
      </c>
      <c r="D261" s="17"/>
      <c r="E261" s="16" t="s">
        <v>110</v>
      </c>
      <c r="F261" s="14" t="s">
        <v>165</v>
      </c>
      <c r="G261" s="18"/>
      <c r="H261" s="19">
        <v>8.5500000000000007</v>
      </c>
      <c r="I261" s="18"/>
      <c r="J261" s="20"/>
    </row>
    <row r="262" spans="1:10" hidden="1" outlineLevel="2" x14ac:dyDescent="0.25">
      <c r="A262" s="15" t="s">
        <v>62</v>
      </c>
      <c r="B262" s="15"/>
      <c r="C262" s="17">
        <v>43991</v>
      </c>
      <c r="D262" s="17"/>
      <c r="E262" s="16" t="s">
        <v>110</v>
      </c>
      <c r="F262" s="14" t="s">
        <v>158</v>
      </c>
      <c r="G262" s="18"/>
      <c r="H262" s="19">
        <v>5.4</v>
      </c>
      <c r="I262" s="18"/>
      <c r="J262" s="20"/>
    </row>
    <row r="263" spans="1:10" hidden="1" outlineLevel="2" x14ac:dyDescent="0.25">
      <c r="A263" s="15" t="s">
        <v>62</v>
      </c>
      <c r="B263" s="15"/>
      <c r="C263" s="17">
        <v>44014</v>
      </c>
      <c r="D263" s="17" t="s">
        <v>172</v>
      </c>
      <c r="E263" s="16" t="s">
        <v>110</v>
      </c>
      <c r="F263" s="14" t="s">
        <v>173</v>
      </c>
      <c r="G263" s="18"/>
      <c r="H263" s="19">
        <v>8.0500000000000007</v>
      </c>
      <c r="I263" s="18"/>
      <c r="J263" s="20"/>
    </row>
    <row r="264" spans="1:10" hidden="1" outlineLevel="2" x14ac:dyDescent="0.25">
      <c r="A264" s="15" t="s">
        <v>62</v>
      </c>
      <c r="B264" s="15"/>
      <c r="C264" s="17">
        <v>44021</v>
      </c>
      <c r="D264" s="17" t="s">
        <v>159</v>
      </c>
      <c r="E264" s="16" t="s">
        <v>110</v>
      </c>
      <c r="F264" s="14" t="s">
        <v>175</v>
      </c>
      <c r="G264" s="18"/>
      <c r="H264" s="19"/>
      <c r="I264" s="18"/>
      <c r="J264" s="20">
        <v>0.5</v>
      </c>
    </row>
    <row r="265" spans="1:10" hidden="1" outlineLevel="2" x14ac:dyDescent="0.25">
      <c r="A265" s="15" t="s">
        <v>62</v>
      </c>
      <c r="B265" s="15"/>
      <c r="C265" s="8">
        <v>43873</v>
      </c>
      <c r="D265" s="17" t="s">
        <v>32</v>
      </c>
      <c r="E265" s="16" t="s">
        <v>35</v>
      </c>
      <c r="F265" s="14" t="s">
        <v>96</v>
      </c>
      <c r="G265" s="11"/>
      <c r="I265" s="11"/>
      <c r="J265" s="12">
        <v>118.72</v>
      </c>
    </row>
    <row r="266" spans="1:10" hidden="1" outlineLevel="2" x14ac:dyDescent="0.25">
      <c r="A266" s="15" t="s">
        <v>62</v>
      </c>
      <c r="B266" s="15"/>
      <c r="C266" s="8">
        <v>43873</v>
      </c>
      <c r="D266" s="17" t="s">
        <v>32</v>
      </c>
      <c r="E266" s="16" t="s">
        <v>35</v>
      </c>
      <c r="F266" s="14" t="s">
        <v>127</v>
      </c>
      <c r="G266" s="11"/>
      <c r="I266" s="11"/>
      <c r="J266" s="12">
        <v>180.27</v>
      </c>
    </row>
    <row r="267" spans="1:10" hidden="1" outlineLevel="2" x14ac:dyDescent="0.25">
      <c r="A267" s="15" t="s">
        <v>62</v>
      </c>
      <c r="B267" s="15"/>
      <c r="C267" s="8">
        <v>43873</v>
      </c>
      <c r="D267" s="17" t="s">
        <v>32</v>
      </c>
      <c r="E267" s="16" t="s">
        <v>35</v>
      </c>
      <c r="F267" s="14" t="s">
        <v>97</v>
      </c>
      <c r="G267" s="11"/>
      <c r="I267" s="11"/>
      <c r="J267" s="12">
        <v>82.13</v>
      </c>
    </row>
    <row r="268" spans="1:10" hidden="1" outlineLevel="2" x14ac:dyDescent="0.25">
      <c r="A268" s="15" t="s">
        <v>62</v>
      </c>
      <c r="B268" s="15"/>
      <c r="C268" s="8">
        <v>43873</v>
      </c>
      <c r="D268" s="17" t="s">
        <v>32</v>
      </c>
      <c r="E268" s="16" t="s">
        <v>35</v>
      </c>
      <c r="F268" s="14" t="s">
        <v>98</v>
      </c>
      <c r="G268" s="11"/>
      <c r="I268" s="11"/>
      <c r="J268" s="12">
        <v>219.91</v>
      </c>
    </row>
    <row r="269" spans="1:10" hidden="1" outlineLevel="2" x14ac:dyDescent="0.25">
      <c r="A269" s="26" t="s">
        <v>62</v>
      </c>
      <c r="B269" s="26"/>
      <c r="C269" s="8">
        <v>43913</v>
      </c>
      <c r="D269" s="8"/>
      <c r="E269" s="16" t="s">
        <v>35</v>
      </c>
      <c r="F269" s="14" t="s">
        <v>130</v>
      </c>
      <c r="G269" s="11"/>
      <c r="H269" s="5">
        <v>11.88</v>
      </c>
      <c r="I269" s="11"/>
      <c r="J269" s="12"/>
    </row>
    <row r="270" spans="1:10" hidden="1" outlineLevel="2" x14ac:dyDescent="0.25">
      <c r="A270" s="15" t="s">
        <v>62</v>
      </c>
      <c r="B270" s="15"/>
      <c r="C270" s="8">
        <v>43927</v>
      </c>
      <c r="D270" s="17" t="s">
        <v>32</v>
      </c>
      <c r="E270" s="16" t="s">
        <v>35</v>
      </c>
      <c r="F270" s="14" t="s">
        <v>127</v>
      </c>
      <c r="G270" s="11"/>
      <c r="I270" s="11"/>
      <c r="J270" s="12">
        <v>180.27</v>
      </c>
    </row>
    <row r="271" spans="1:10" hidden="1" outlineLevel="2" x14ac:dyDescent="0.25">
      <c r="A271" s="15" t="s">
        <v>62</v>
      </c>
      <c r="B271" s="15"/>
      <c r="C271" s="8">
        <v>43938</v>
      </c>
      <c r="D271" s="17" t="s">
        <v>32</v>
      </c>
      <c r="E271" s="16" t="s">
        <v>35</v>
      </c>
      <c r="F271" s="14" t="s">
        <v>133</v>
      </c>
      <c r="G271" s="11"/>
      <c r="I271" s="11"/>
      <c r="J271" s="12">
        <f>172.51+180.27</f>
        <v>352.78</v>
      </c>
    </row>
    <row r="272" spans="1:10" hidden="1" outlineLevel="2" x14ac:dyDescent="0.25">
      <c r="A272" s="15" t="s">
        <v>62</v>
      </c>
      <c r="B272" s="15"/>
      <c r="C272" s="17">
        <v>44006</v>
      </c>
      <c r="D272" s="17" t="s">
        <v>32</v>
      </c>
      <c r="E272" s="16" t="s">
        <v>35</v>
      </c>
      <c r="F272" s="14" t="s">
        <v>168</v>
      </c>
      <c r="G272" s="18"/>
      <c r="H272" s="19"/>
      <c r="I272" s="18"/>
      <c r="J272" s="20">
        <f>84.67+163.37</f>
        <v>248.04000000000002</v>
      </c>
    </row>
    <row r="273" spans="1:10" hidden="1" outlineLevel="2" x14ac:dyDescent="0.25">
      <c r="A273" s="15" t="s">
        <v>62</v>
      </c>
      <c r="B273" s="15"/>
      <c r="C273" s="17">
        <v>44098</v>
      </c>
      <c r="D273" s="17" t="s">
        <v>32</v>
      </c>
      <c r="E273" s="16" t="s">
        <v>35</v>
      </c>
      <c r="F273" s="14" t="s">
        <v>198</v>
      </c>
      <c r="G273" s="18"/>
      <c r="H273" s="19"/>
      <c r="I273" s="18"/>
      <c r="J273" s="20">
        <v>295.27</v>
      </c>
    </row>
    <row r="274" spans="1:10" hidden="1" outlineLevel="2" x14ac:dyDescent="0.25">
      <c r="A274" s="15" t="s">
        <v>62</v>
      </c>
      <c r="B274" s="15"/>
      <c r="C274" s="17">
        <v>44119</v>
      </c>
      <c r="D274" s="17" t="s">
        <v>32</v>
      </c>
      <c r="E274" s="16" t="s">
        <v>35</v>
      </c>
      <c r="F274" s="14" t="s">
        <v>223</v>
      </c>
      <c r="G274" s="18"/>
      <c r="H274" s="19"/>
      <c r="I274" s="18"/>
      <c r="J274" s="20">
        <v>173.88</v>
      </c>
    </row>
    <row r="275" spans="1:10" hidden="1" outlineLevel="2" x14ac:dyDescent="0.25">
      <c r="A275" s="15" t="s">
        <v>62</v>
      </c>
      <c r="B275" s="15"/>
      <c r="C275" s="8">
        <v>43868</v>
      </c>
      <c r="D275" s="8"/>
      <c r="E275" s="16" t="s">
        <v>55</v>
      </c>
      <c r="F275" s="14" t="s">
        <v>120</v>
      </c>
      <c r="G275" s="11"/>
      <c r="H275" s="5">
        <v>8.5500000000000007</v>
      </c>
      <c r="I275" s="11"/>
      <c r="J275" s="12"/>
    </row>
    <row r="276" spans="1:10" hidden="1" outlineLevel="2" x14ac:dyDescent="0.25">
      <c r="A276" s="15" t="s">
        <v>62</v>
      </c>
      <c r="B276" s="15"/>
      <c r="C276" s="8">
        <v>43845</v>
      </c>
      <c r="D276" s="17" t="s">
        <v>57</v>
      </c>
      <c r="E276" s="9"/>
      <c r="F276" s="14" t="s">
        <v>58</v>
      </c>
      <c r="G276" s="11"/>
      <c r="H276" s="5">
        <v>72</v>
      </c>
      <c r="I276" s="11"/>
      <c r="J276" s="12"/>
    </row>
    <row r="277" spans="1:10" hidden="1" outlineLevel="2" x14ac:dyDescent="0.25">
      <c r="A277" s="15" t="s">
        <v>62</v>
      </c>
      <c r="B277" s="15"/>
      <c r="C277" s="17">
        <v>43976</v>
      </c>
      <c r="D277" s="17" t="s">
        <v>57</v>
      </c>
      <c r="E277" s="16"/>
      <c r="F277" s="14" t="s">
        <v>162</v>
      </c>
      <c r="G277" s="18"/>
      <c r="H277" s="19">
        <v>200</v>
      </c>
      <c r="I277" s="18"/>
      <c r="J277" s="20"/>
    </row>
    <row r="278" spans="1:10" hidden="1" outlineLevel="2" x14ac:dyDescent="0.25">
      <c r="A278" s="15" t="s">
        <v>62</v>
      </c>
      <c r="B278" s="15"/>
      <c r="C278" s="17">
        <v>43990</v>
      </c>
      <c r="D278" s="17" t="s">
        <v>163</v>
      </c>
      <c r="E278" s="16"/>
      <c r="F278" s="14" t="s">
        <v>164</v>
      </c>
      <c r="G278" s="18"/>
      <c r="H278" s="19">
        <v>95</v>
      </c>
      <c r="I278" s="18"/>
      <c r="J278" s="20"/>
    </row>
    <row r="279" spans="1:10" outlineLevel="1" collapsed="1" x14ac:dyDescent="0.25">
      <c r="A279" s="13" t="s">
        <v>217</v>
      </c>
      <c r="B279" s="15"/>
      <c r="C279" s="17"/>
      <c r="D279" s="38" t="str">
        <f>VLOOKUP(A278,TM!$1:$31,2)</f>
        <v>VARI x ATTIVITA'</v>
      </c>
      <c r="E279" s="16"/>
      <c r="F279" s="14"/>
      <c r="G279" s="18">
        <f>SUBTOTAL(9,G248:G278)</f>
        <v>0</v>
      </c>
      <c r="H279" s="19">
        <f>SUBTOTAL(9,H248:H278)</f>
        <v>837.43</v>
      </c>
      <c r="I279" s="18">
        <f>SUBTOTAL(9,I248:I278)</f>
        <v>0</v>
      </c>
      <c r="J279" s="20">
        <f>SUBTOTAL(9,J248:J278)</f>
        <v>2429.6400000000003</v>
      </c>
    </row>
    <row r="280" spans="1:10" hidden="1" outlineLevel="2" x14ac:dyDescent="0.25">
      <c r="A280" s="15" t="s">
        <v>22</v>
      </c>
      <c r="B280" s="15" t="s">
        <v>282</v>
      </c>
      <c r="C280" s="8">
        <v>43852</v>
      </c>
      <c r="D280" s="17" t="s">
        <v>163</v>
      </c>
      <c r="E280" s="16" t="s">
        <v>74</v>
      </c>
      <c r="F280" s="14" t="s">
        <v>43</v>
      </c>
      <c r="G280" s="11"/>
      <c r="I280" s="11"/>
      <c r="J280" s="12">
        <v>555.84</v>
      </c>
    </row>
    <row r="281" spans="1:10" hidden="1" outlineLevel="2" x14ac:dyDescent="0.25">
      <c r="A281" s="15" t="s">
        <v>22</v>
      </c>
      <c r="B281" s="15"/>
      <c r="C281" s="8">
        <v>43852</v>
      </c>
      <c r="D281" s="8"/>
      <c r="E281" s="16" t="s">
        <v>74</v>
      </c>
      <c r="F281" s="14" t="s">
        <v>86</v>
      </c>
      <c r="G281" s="11"/>
      <c r="H281" s="5">
        <v>10.9</v>
      </c>
      <c r="I281" s="11"/>
      <c r="J281" s="12"/>
    </row>
    <row r="282" spans="1:10" hidden="1" outlineLevel="2" x14ac:dyDescent="0.25">
      <c r="A282" s="15" t="s">
        <v>22</v>
      </c>
      <c r="B282" s="15" t="s">
        <v>282</v>
      </c>
      <c r="C282" s="8">
        <v>43861</v>
      </c>
      <c r="D282" s="17" t="s">
        <v>163</v>
      </c>
      <c r="E282" s="16" t="s">
        <v>74</v>
      </c>
      <c r="F282" s="14" t="s">
        <v>43</v>
      </c>
      <c r="G282" s="11"/>
      <c r="I282" s="11"/>
      <c r="J282" s="12">
        <f>+(14.4+9.9+14.4+59)*0.9</f>
        <v>87.93</v>
      </c>
    </row>
    <row r="283" spans="1:10" hidden="1" outlineLevel="2" x14ac:dyDescent="0.25">
      <c r="A283" s="15" t="s">
        <v>22</v>
      </c>
      <c r="B283" s="15" t="s">
        <v>282</v>
      </c>
      <c r="C283" s="17">
        <v>43938</v>
      </c>
      <c r="D283" s="17" t="s">
        <v>163</v>
      </c>
      <c r="E283" s="16" t="s">
        <v>74</v>
      </c>
      <c r="F283" s="14" t="s">
        <v>139</v>
      </c>
      <c r="G283" s="18"/>
      <c r="H283" s="19"/>
      <c r="I283" s="18"/>
      <c r="J283" s="20">
        <v>1945.2</v>
      </c>
    </row>
    <row r="284" spans="1:10" hidden="1" outlineLevel="2" x14ac:dyDescent="0.25">
      <c r="A284" s="15" t="s">
        <v>22</v>
      </c>
      <c r="B284" s="15" t="s">
        <v>282</v>
      </c>
      <c r="C284" s="17">
        <v>43949</v>
      </c>
      <c r="D284" s="17" t="s">
        <v>163</v>
      </c>
      <c r="E284" s="16" t="s">
        <v>74</v>
      </c>
      <c r="F284" s="14" t="s">
        <v>140</v>
      </c>
      <c r="G284" s="18"/>
      <c r="H284" s="19"/>
      <c r="I284" s="18"/>
      <c r="J284" s="20">
        <v>852</v>
      </c>
    </row>
    <row r="285" spans="1:10" hidden="1" outlineLevel="2" x14ac:dyDescent="0.25">
      <c r="A285" s="15" t="s">
        <v>22</v>
      </c>
      <c r="B285" s="15" t="s">
        <v>282</v>
      </c>
      <c r="C285" s="17">
        <v>43951</v>
      </c>
      <c r="D285" s="17" t="s">
        <v>163</v>
      </c>
      <c r="E285" s="16" t="s">
        <v>74</v>
      </c>
      <c r="F285" s="14" t="s">
        <v>141</v>
      </c>
      <c r="G285" s="18"/>
      <c r="H285" s="19"/>
      <c r="I285" s="18"/>
      <c r="J285" s="20">
        <v>350.6</v>
      </c>
    </row>
    <row r="286" spans="1:10" hidden="1" outlineLevel="2" x14ac:dyDescent="0.25">
      <c r="A286" s="15" t="s">
        <v>22</v>
      </c>
      <c r="B286" s="15" t="s">
        <v>282</v>
      </c>
      <c r="C286" s="17">
        <v>43970</v>
      </c>
      <c r="D286" s="17" t="s">
        <v>146</v>
      </c>
      <c r="E286" s="16" t="s">
        <v>74</v>
      </c>
      <c r="F286" s="14" t="s">
        <v>147</v>
      </c>
      <c r="G286" s="18"/>
      <c r="H286" s="19"/>
      <c r="I286" s="18"/>
      <c r="J286" s="20">
        <v>520</v>
      </c>
    </row>
    <row r="287" spans="1:10" hidden="1" outlineLevel="2" x14ac:dyDescent="0.25">
      <c r="A287" s="15" t="s">
        <v>22</v>
      </c>
      <c r="B287" s="15" t="s">
        <v>282</v>
      </c>
      <c r="C287" s="17">
        <v>44004</v>
      </c>
      <c r="D287" s="17" t="s">
        <v>163</v>
      </c>
      <c r="E287" s="16" t="s">
        <v>74</v>
      </c>
      <c r="F287" s="14" t="s">
        <v>283</v>
      </c>
      <c r="G287" s="18"/>
      <c r="H287" s="19"/>
      <c r="I287" s="18"/>
      <c r="J287" s="28">
        <v>1020.02</v>
      </c>
    </row>
    <row r="288" spans="1:10" hidden="1" outlineLevel="2" x14ac:dyDescent="0.25">
      <c r="A288" s="15" t="s">
        <v>22</v>
      </c>
      <c r="B288" s="15" t="s">
        <v>282</v>
      </c>
      <c r="C288" s="17">
        <v>44069</v>
      </c>
      <c r="D288" s="17" t="s">
        <v>163</v>
      </c>
      <c r="E288" s="16" t="s">
        <v>74</v>
      </c>
      <c r="F288" s="14" t="s">
        <v>188</v>
      </c>
      <c r="G288" s="18"/>
      <c r="H288" s="19"/>
      <c r="I288" s="18"/>
      <c r="J288" s="28">
        <v>788.4</v>
      </c>
    </row>
    <row r="289" spans="1:10" hidden="1" outlineLevel="2" x14ac:dyDescent="0.25">
      <c r="A289" s="15" t="s">
        <v>22</v>
      </c>
      <c r="B289" s="15" t="s">
        <v>282</v>
      </c>
      <c r="C289" s="17">
        <v>44088</v>
      </c>
      <c r="D289" s="17" t="s">
        <v>191</v>
      </c>
      <c r="E289" s="16" t="s">
        <v>74</v>
      </c>
      <c r="F289" s="14" t="s">
        <v>285</v>
      </c>
      <c r="G289" s="18"/>
      <c r="H289" s="19"/>
      <c r="I289" s="18"/>
      <c r="J289" s="20">
        <v>161.47999999999999</v>
      </c>
    </row>
    <row r="290" spans="1:10" hidden="1" outlineLevel="2" x14ac:dyDescent="0.25">
      <c r="A290" s="15" t="s">
        <v>22</v>
      </c>
      <c r="B290" s="15"/>
      <c r="C290" s="17">
        <v>44112</v>
      </c>
      <c r="D290" s="17" t="s">
        <v>146</v>
      </c>
      <c r="E290" s="16" t="s">
        <v>74</v>
      </c>
      <c r="F290" s="14" t="s">
        <v>206</v>
      </c>
      <c r="G290" s="18"/>
      <c r="H290" s="19"/>
      <c r="I290" s="18"/>
      <c r="J290" s="20">
        <v>520</v>
      </c>
    </row>
    <row r="291" spans="1:10" hidden="1" outlineLevel="2" x14ac:dyDescent="0.25">
      <c r="A291" s="15" t="s">
        <v>22</v>
      </c>
      <c r="B291" s="15"/>
      <c r="C291" s="17">
        <v>44117</v>
      </c>
      <c r="D291" s="17" t="s">
        <v>163</v>
      </c>
      <c r="E291" s="16" t="s">
        <v>74</v>
      </c>
      <c r="F291" s="14" t="s">
        <v>208</v>
      </c>
      <c r="G291" s="18"/>
      <c r="H291" s="19"/>
      <c r="I291" s="18"/>
      <c r="J291" s="20">
        <v>159.9</v>
      </c>
    </row>
    <row r="292" spans="1:10" hidden="1" outlineLevel="2" x14ac:dyDescent="0.25">
      <c r="A292" s="15" t="s">
        <v>22</v>
      </c>
      <c r="B292" s="15"/>
      <c r="C292" s="17">
        <v>44125</v>
      </c>
      <c r="D292" s="17" t="s">
        <v>226</v>
      </c>
      <c r="E292" s="16" t="s">
        <v>74</v>
      </c>
      <c r="F292" s="14" t="s">
        <v>227</v>
      </c>
      <c r="G292" s="18"/>
      <c r="H292" s="19"/>
      <c r="I292" s="18"/>
      <c r="J292" s="20">
        <v>326</v>
      </c>
    </row>
    <row r="293" spans="1:10" hidden="1" outlineLevel="2" x14ac:dyDescent="0.25">
      <c r="A293" s="15" t="s">
        <v>22</v>
      </c>
      <c r="B293" s="15"/>
      <c r="C293" s="17">
        <v>44125</v>
      </c>
      <c r="D293" s="17" t="s">
        <v>163</v>
      </c>
      <c r="E293" s="16" t="s">
        <v>74</v>
      </c>
      <c r="F293" s="14" t="s">
        <v>228</v>
      </c>
      <c r="G293" s="18"/>
      <c r="H293" s="19"/>
      <c r="I293" s="18"/>
      <c r="J293" s="20">
        <v>1855.4</v>
      </c>
    </row>
    <row r="294" spans="1:10" hidden="1" outlineLevel="2" x14ac:dyDescent="0.25">
      <c r="A294" s="15" t="s">
        <v>22</v>
      </c>
      <c r="B294" s="15"/>
      <c r="C294" s="17">
        <v>44130</v>
      </c>
      <c r="D294" s="17" t="s">
        <v>163</v>
      </c>
      <c r="E294" s="16" t="s">
        <v>74</v>
      </c>
      <c r="F294" s="14" t="s">
        <v>234</v>
      </c>
      <c r="G294" s="18"/>
      <c r="H294" s="19"/>
      <c r="I294" s="18"/>
      <c r="J294" s="20">
        <v>89.1</v>
      </c>
    </row>
    <row r="295" spans="1:10" hidden="1" outlineLevel="2" x14ac:dyDescent="0.25">
      <c r="A295" s="15" t="s">
        <v>22</v>
      </c>
      <c r="B295" s="15"/>
      <c r="C295" s="17">
        <v>44176</v>
      </c>
      <c r="D295" s="17" t="s">
        <v>163</v>
      </c>
      <c r="E295" s="16" t="s">
        <v>74</v>
      </c>
      <c r="F295" s="14" t="s">
        <v>274</v>
      </c>
      <c r="G295" s="18"/>
      <c r="H295" s="19"/>
      <c r="I295" s="22"/>
      <c r="J295" s="23">
        <v>598</v>
      </c>
    </row>
    <row r="296" spans="1:10" hidden="1" outlineLevel="2" x14ac:dyDescent="0.25">
      <c r="A296" s="15" t="s">
        <v>22</v>
      </c>
      <c r="B296" s="15"/>
      <c r="C296" s="17">
        <v>44187</v>
      </c>
      <c r="D296" s="17" t="s">
        <v>163</v>
      </c>
      <c r="E296" s="16" t="s">
        <v>74</v>
      </c>
      <c r="F296" s="14" t="s">
        <v>287</v>
      </c>
      <c r="G296" s="18"/>
      <c r="H296" s="19"/>
      <c r="I296" s="22"/>
      <c r="J296" s="23">
        <v>1593.2</v>
      </c>
    </row>
    <row r="297" spans="1:10" hidden="1" outlineLevel="2" x14ac:dyDescent="0.25">
      <c r="A297" s="15" t="s">
        <v>22</v>
      </c>
      <c r="B297" s="15"/>
      <c r="C297" s="17">
        <v>44130</v>
      </c>
      <c r="D297" s="17" t="s">
        <v>233</v>
      </c>
      <c r="E297" s="16" t="s">
        <v>117</v>
      </c>
      <c r="F297" s="14" t="s">
        <v>240</v>
      </c>
      <c r="G297" s="18"/>
      <c r="H297" s="19"/>
      <c r="I297" s="18"/>
      <c r="J297" s="20">
        <v>1402</v>
      </c>
    </row>
    <row r="298" spans="1:10" hidden="1" outlineLevel="2" x14ac:dyDescent="0.25">
      <c r="A298" s="15" t="s">
        <v>22</v>
      </c>
      <c r="B298" s="15" t="s">
        <v>282</v>
      </c>
      <c r="C298" s="8">
        <v>43861</v>
      </c>
      <c r="D298" s="17" t="s">
        <v>163</v>
      </c>
      <c r="E298" s="16" t="s">
        <v>75</v>
      </c>
      <c r="F298" s="14" t="s">
        <v>43</v>
      </c>
      <c r="G298" s="11"/>
      <c r="I298" s="11"/>
      <c r="J298" s="12">
        <f>+(49.35+1.05+25.2+2.37+18.96+3.95+54+10.5+10.5)*0.9</f>
        <v>158.292</v>
      </c>
    </row>
    <row r="299" spans="1:10" hidden="1" outlineLevel="2" x14ac:dyDescent="0.25">
      <c r="A299" s="15" t="s">
        <v>22</v>
      </c>
      <c r="B299" s="15" t="s">
        <v>282</v>
      </c>
      <c r="C299" s="17">
        <v>43938</v>
      </c>
      <c r="D299" s="17" t="s">
        <v>163</v>
      </c>
      <c r="E299" s="16" t="s">
        <v>75</v>
      </c>
      <c r="F299" s="14" t="s">
        <v>139</v>
      </c>
      <c r="G299" s="18"/>
      <c r="H299" s="19"/>
      <c r="I299" s="18"/>
      <c r="J299" s="20">
        <f>682.6-9.6</f>
        <v>673</v>
      </c>
    </row>
    <row r="300" spans="1:10" hidden="1" outlineLevel="2" x14ac:dyDescent="0.25">
      <c r="A300" s="15" t="s">
        <v>22</v>
      </c>
      <c r="B300" s="15" t="s">
        <v>282</v>
      </c>
      <c r="C300" s="17">
        <v>43949</v>
      </c>
      <c r="D300" s="17" t="s">
        <v>163</v>
      </c>
      <c r="E300" s="16" t="s">
        <v>75</v>
      </c>
      <c r="F300" s="14" t="s">
        <v>140</v>
      </c>
      <c r="G300" s="18"/>
      <c r="H300" s="19"/>
      <c r="I300" s="18"/>
      <c r="J300" s="20">
        <v>9.6</v>
      </c>
    </row>
    <row r="301" spans="1:10" hidden="1" outlineLevel="2" x14ac:dyDescent="0.25">
      <c r="A301" s="15" t="s">
        <v>22</v>
      </c>
      <c r="B301" s="15" t="s">
        <v>282</v>
      </c>
      <c r="C301" s="17">
        <v>43951</v>
      </c>
      <c r="D301" s="17" t="s">
        <v>163</v>
      </c>
      <c r="E301" s="16" t="s">
        <v>75</v>
      </c>
      <c r="F301" s="14" t="s">
        <v>141</v>
      </c>
      <c r="G301" s="18"/>
      <c r="H301" s="19"/>
      <c r="I301" s="18"/>
      <c r="J301" s="20">
        <v>45.07</v>
      </c>
    </row>
    <row r="302" spans="1:10" hidden="1" outlineLevel="2" x14ac:dyDescent="0.25">
      <c r="A302" s="15" t="s">
        <v>22</v>
      </c>
      <c r="B302" s="15" t="s">
        <v>282</v>
      </c>
      <c r="C302" s="17">
        <v>44004</v>
      </c>
      <c r="D302" s="17" t="s">
        <v>163</v>
      </c>
      <c r="E302" s="16" t="s">
        <v>75</v>
      </c>
      <c r="F302" s="14" t="s">
        <v>284</v>
      </c>
      <c r="G302" s="18"/>
      <c r="H302" s="19"/>
      <c r="I302" s="18"/>
      <c r="J302" s="20">
        <v>469.98</v>
      </c>
    </row>
    <row r="303" spans="1:10" hidden="1" outlineLevel="2" x14ac:dyDescent="0.25">
      <c r="A303" s="15" t="s">
        <v>22</v>
      </c>
      <c r="B303" s="15" t="s">
        <v>282</v>
      </c>
      <c r="C303" s="17">
        <v>44069</v>
      </c>
      <c r="D303" s="17" t="s">
        <v>163</v>
      </c>
      <c r="E303" s="16" t="s">
        <v>75</v>
      </c>
      <c r="F303" s="14" t="s">
        <v>188</v>
      </c>
      <c r="G303" s="18"/>
      <c r="H303" s="19"/>
      <c r="I303" s="18"/>
      <c r="J303" s="20">
        <v>1207.3499999999999</v>
      </c>
    </row>
    <row r="304" spans="1:10" hidden="1" outlineLevel="2" x14ac:dyDescent="0.25">
      <c r="A304" s="15" t="s">
        <v>22</v>
      </c>
      <c r="B304" s="15"/>
      <c r="C304" s="17">
        <v>44125</v>
      </c>
      <c r="D304" s="17" t="s">
        <v>163</v>
      </c>
      <c r="E304" s="16" t="s">
        <v>75</v>
      </c>
      <c r="F304" s="14" t="s">
        <v>228</v>
      </c>
      <c r="G304" s="18"/>
      <c r="H304" s="19"/>
      <c r="I304" s="18"/>
      <c r="J304" s="20">
        <v>152</v>
      </c>
    </row>
    <row r="305" spans="1:18" hidden="1" outlineLevel="2" x14ac:dyDescent="0.25">
      <c r="A305" s="15" t="s">
        <v>22</v>
      </c>
      <c r="B305" s="15"/>
      <c r="C305" s="17">
        <v>44187</v>
      </c>
      <c r="D305" s="17" t="s">
        <v>163</v>
      </c>
      <c r="E305" s="16" t="s">
        <v>75</v>
      </c>
      <c r="F305" s="14" t="s">
        <v>286</v>
      </c>
      <c r="G305" s="18"/>
      <c r="H305" s="19"/>
      <c r="I305" s="22"/>
      <c r="J305" s="23">
        <v>192</v>
      </c>
    </row>
    <row r="306" spans="1:18" hidden="1" outlineLevel="2" x14ac:dyDescent="0.25">
      <c r="A306" s="15" t="s">
        <v>22</v>
      </c>
      <c r="B306" s="15"/>
      <c r="C306" s="17">
        <v>43878</v>
      </c>
      <c r="D306" s="17" t="s">
        <v>32</v>
      </c>
      <c r="E306" s="16" t="s">
        <v>35</v>
      </c>
      <c r="F306" s="14" t="s">
        <v>279</v>
      </c>
      <c r="G306" s="18"/>
      <c r="H306" s="19"/>
      <c r="I306" s="22"/>
      <c r="J306" s="23">
        <v>174.23</v>
      </c>
    </row>
    <row r="307" spans="1:18" hidden="1" outlineLevel="2" x14ac:dyDescent="0.25">
      <c r="A307" s="15" t="s">
        <v>22</v>
      </c>
      <c r="B307" s="15"/>
      <c r="C307" s="17">
        <v>44151</v>
      </c>
      <c r="D307" s="17" t="s">
        <v>32</v>
      </c>
      <c r="E307" s="16" t="s">
        <v>35</v>
      </c>
      <c r="F307" s="14" t="s">
        <v>243</v>
      </c>
      <c r="G307" s="18"/>
      <c r="H307" s="19"/>
      <c r="I307" s="18"/>
      <c r="J307" s="20">
        <v>281.68</v>
      </c>
    </row>
    <row r="308" spans="1:18" outlineLevel="1" collapsed="1" x14ac:dyDescent="0.25">
      <c r="A308" s="13" t="s">
        <v>218</v>
      </c>
      <c r="B308" s="15"/>
      <c r="C308" s="17"/>
      <c r="D308" s="38" t="str">
        <f>VLOOKUP(A307,TM!$1:$31,2)</f>
        <v>RIFORNIMENTI PRODOTTI</v>
      </c>
      <c r="E308" s="16"/>
      <c r="F308" s="14"/>
      <c r="G308" s="18">
        <f>SUBTOTAL(9,G280:G307)</f>
        <v>0</v>
      </c>
      <c r="H308" s="19">
        <f>SUBTOTAL(9,H280:H307)</f>
        <v>10.9</v>
      </c>
      <c r="I308" s="18">
        <f>SUBTOTAL(9,I280:I307)</f>
        <v>0</v>
      </c>
      <c r="J308" s="20">
        <f>SUBTOTAL(9,J280:J307)</f>
        <v>16188.271999999999</v>
      </c>
    </row>
    <row r="309" spans="1:18" hidden="1" outlineLevel="2" x14ac:dyDescent="0.25">
      <c r="A309" s="15" t="s">
        <v>53</v>
      </c>
      <c r="B309" s="15"/>
      <c r="C309" s="8">
        <v>43859</v>
      </c>
      <c r="D309" s="17" t="s">
        <v>91</v>
      </c>
      <c r="E309" s="16" t="s">
        <v>77</v>
      </c>
      <c r="F309" s="14"/>
      <c r="G309" s="11"/>
      <c r="H309" s="5">
        <v>22.79</v>
      </c>
      <c r="I309" s="11"/>
      <c r="J309" s="12"/>
    </row>
    <row r="310" spans="1:18" hidden="1" outlineLevel="2" x14ac:dyDescent="0.25">
      <c r="A310" s="15" t="s">
        <v>53</v>
      </c>
      <c r="B310" s="15"/>
      <c r="C310" s="8">
        <v>43874</v>
      </c>
      <c r="D310" s="17" t="s">
        <v>91</v>
      </c>
      <c r="E310" s="16" t="s">
        <v>77</v>
      </c>
      <c r="F310" s="14" t="s">
        <v>106</v>
      </c>
      <c r="G310" s="11"/>
      <c r="H310" s="5">
        <v>61.33</v>
      </c>
      <c r="I310" s="11"/>
      <c r="J310" s="12"/>
    </row>
    <row r="311" spans="1:18" hidden="1" outlineLevel="2" x14ac:dyDescent="0.25">
      <c r="A311" s="15" t="s">
        <v>53</v>
      </c>
      <c r="B311" s="15"/>
      <c r="C311" s="8">
        <v>43880</v>
      </c>
      <c r="D311" s="17" t="s">
        <v>91</v>
      </c>
      <c r="E311" s="16" t="s">
        <v>77</v>
      </c>
      <c r="F311" s="14" t="s">
        <v>114</v>
      </c>
      <c r="G311" s="11"/>
      <c r="H311" s="5">
        <v>3.18</v>
      </c>
      <c r="I311" s="11"/>
      <c r="J311" s="12"/>
    </row>
    <row r="312" spans="1:18" hidden="1" outlineLevel="2" x14ac:dyDescent="0.25">
      <c r="A312" s="15" t="s">
        <v>53</v>
      </c>
      <c r="B312" s="15"/>
      <c r="C312" s="17">
        <v>44097</v>
      </c>
      <c r="D312" s="17" t="s">
        <v>205</v>
      </c>
      <c r="E312" s="16" t="s">
        <v>78</v>
      </c>
      <c r="F312" s="14" t="s">
        <v>207</v>
      </c>
      <c r="G312" s="18"/>
      <c r="H312" s="19"/>
      <c r="I312" s="18"/>
      <c r="J312" s="20">
        <v>442.75</v>
      </c>
    </row>
    <row r="313" spans="1:18" outlineLevel="1" collapsed="1" x14ac:dyDescent="0.25">
      <c r="A313" s="13" t="s">
        <v>219</v>
      </c>
      <c r="B313" s="15"/>
      <c r="C313" s="17"/>
      <c r="D313" s="38" t="str">
        <f>VLOOKUP(A312,TM!$1:$31,2)</f>
        <v>CORSI/ASSISTENZA</v>
      </c>
      <c r="E313" s="16"/>
      <c r="F313" s="14"/>
      <c r="G313" s="18">
        <f>SUBTOTAL(9,G309:G312)</f>
        <v>0</v>
      </c>
      <c r="H313" s="19">
        <f>SUBTOTAL(9,H309:H312)</f>
        <v>87.300000000000011</v>
      </c>
      <c r="I313" s="18">
        <f>SUBTOTAL(9,I309:I312)</f>
        <v>0</v>
      </c>
      <c r="J313" s="20">
        <f>SUBTOTAL(9,J309:J312)</f>
        <v>442.75</v>
      </c>
    </row>
    <row r="314" spans="1:18" hidden="1" outlineLevel="2" x14ac:dyDescent="0.25">
      <c r="A314" s="15" t="s">
        <v>64</v>
      </c>
      <c r="B314" s="15"/>
      <c r="C314" s="17">
        <v>44165</v>
      </c>
      <c r="D314" s="17" t="s">
        <v>269</v>
      </c>
      <c r="E314" s="16" t="s">
        <v>87</v>
      </c>
      <c r="F314" s="14" t="s">
        <v>270</v>
      </c>
      <c r="G314" s="18"/>
      <c r="H314" s="19"/>
      <c r="I314" s="18"/>
      <c r="J314" s="20">
        <v>500</v>
      </c>
    </row>
    <row r="315" spans="1:18" hidden="1" outlineLevel="2" x14ac:dyDescent="0.25">
      <c r="A315" s="15" t="s">
        <v>64</v>
      </c>
      <c r="B315" s="15"/>
      <c r="C315" s="17">
        <v>44182</v>
      </c>
      <c r="D315" s="17" t="s">
        <v>269</v>
      </c>
      <c r="E315" s="16" t="s">
        <v>87</v>
      </c>
      <c r="F315" s="14" t="s">
        <v>278</v>
      </c>
      <c r="G315" s="18"/>
      <c r="H315" s="19"/>
      <c r="I315" s="22"/>
      <c r="J315" s="23">
        <v>1698.44</v>
      </c>
    </row>
    <row r="316" spans="1:18" hidden="1" outlineLevel="2" x14ac:dyDescent="0.25">
      <c r="A316" s="15" t="s">
        <v>64</v>
      </c>
      <c r="B316" s="15"/>
      <c r="C316" s="17">
        <v>44153</v>
      </c>
      <c r="D316" s="17" t="s">
        <v>248</v>
      </c>
      <c r="E316" s="16" t="s">
        <v>260</v>
      </c>
      <c r="F316" s="14" t="s">
        <v>261</v>
      </c>
      <c r="G316" s="18"/>
      <c r="H316" s="19">
        <v>70</v>
      </c>
      <c r="I316" s="18"/>
      <c r="J316" s="20"/>
    </row>
    <row r="317" spans="1:18" hidden="1" outlineLevel="2" x14ac:dyDescent="0.25">
      <c r="A317" s="15" t="s">
        <v>64</v>
      </c>
      <c r="B317" s="15" t="s">
        <v>282</v>
      </c>
      <c r="C317" s="17">
        <v>44063</v>
      </c>
      <c r="D317" s="17" t="s">
        <v>179</v>
      </c>
      <c r="E317" s="16" t="s">
        <v>71</v>
      </c>
      <c r="F317" s="14" t="s">
        <v>182</v>
      </c>
      <c r="G317" s="18"/>
      <c r="H317" s="19"/>
      <c r="I317" s="18"/>
      <c r="J317" s="20">
        <v>219.6</v>
      </c>
    </row>
    <row r="318" spans="1:18" s="5" customFormat="1" hidden="1" outlineLevel="2" x14ac:dyDescent="0.25">
      <c r="A318" s="15" t="s">
        <v>64</v>
      </c>
      <c r="B318" s="15" t="s">
        <v>282</v>
      </c>
      <c r="C318" s="17">
        <v>44063</v>
      </c>
      <c r="D318" s="17" t="s">
        <v>180</v>
      </c>
      <c r="E318" s="16" t="s">
        <v>71</v>
      </c>
      <c r="F318" s="14" t="s">
        <v>183</v>
      </c>
      <c r="G318" s="18"/>
      <c r="H318" s="19"/>
      <c r="I318" s="18"/>
      <c r="J318" s="20">
        <v>671</v>
      </c>
      <c r="K318" s="2"/>
      <c r="L318" s="2"/>
      <c r="M318" s="2"/>
      <c r="N318" s="2"/>
      <c r="O318" s="2"/>
      <c r="P318" s="2"/>
      <c r="Q318" s="2"/>
      <c r="R318" s="2"/>
    </row>
    <row r="319" spans="1:18" s="5" customFormat="1" hidden="1" outlineLevel="2" x14ac:dyDescent="0.25">
      <c r="A319" s="15" t="s">
        <v>64</v>
      </c>
      <c r="B319" s="15"/>
      <c r="C319" s="17">
        <v>44104</v>
      </c>
      <c r="D319" s="17" t="s">
        <v>179</v>
      </c>
      <c r="E319" s="16" t="s">
        <v>71</v>
      </c>
      <c r="F319" s="14" t="s">
        <v>204</v>
      </c>
      <c r="G319" s="18"/>
      <c r="H319" s="19"/>
      <c r="I319" s="18"/>
      <c r="J319" s="20">
        <v>488</v>
      </c>
      <c r="K319" s="2"/>
      <c r="L319" s="2"/>
      <c r="M319" s="2"/>
      <c r="N319" s="2"/>
      <c r="O319" s="2"/>
      <c r="P319" s="2"/>
      <c r="Q319" s="2"/>
      <c r="R319" s="2"/>
    </row>
    <row r="320" spans="1:18" s="5" customFormat="1" hidden="1" outlineLevel="2" x14ac:dyDescent="0.25">
      <c r="A320" s="26" t="s">
        <v>64</v>
      </c>
      <c r="B320" s="26"/>
      <c r="C320" s="17">
        <v>44145</v>
      </c>
      <c r="D320" s="17" t="s">
        <v>248</v>
      </c>
      <c r="E320" s="16" t="s">
        <v>117</v>
      </c>
      <c r="F320" s="14" t="s">
        <v>252</v>
      </c>
      <c r="G320" s="18"/>
      <c r="H320" s="19">
        <v>100</v>
      </c>
      <c r="I320" s="18"/>
      <c r="J320" s="20"/>
      <c r="K320" s="2"/>
      <c r="L320" s="2"/>
      <c r="M320" s="2"/>
      <c r="N320" s="2"/>
      <c r="O320" s="2"/>
      <c r="P320" s="2"/>
      <c r="Q320" s="2"/>
      <c r="R320" s="2"/>
    </row>
    <row r="321" spans="1:18" s="5" customFormat="1" hidden="1" outlineLevel="2" x14ac:dyDescent="0.25">
      <c r="A321" s="15" t="s">
        <v>64</v>
      </c>
      <c r="B321" s="15"/>
      <c r="C321" s="17">
        <v>44146</v>
      </c>
      <c r="D321" s="17" t="s">
        <v>248</v>
      </c>
      <c r="E321" s="16" t="s">
        <v>117</v>
      </c>
      <c r="F321" s="14" t="s">
        <v>251</v>
      </c>
      <c r="G321" s="18"/>
      <c r="H321" s="19"/>
      <c r="I321" s="18"/>
      <c r="J321" s="20">
        <v>1199</v>
      </c>
      <c r="K321" s="2"/>
      <c r="L321" s="2"/>
      <c r="M321" s="2"/>
      <c r="N321" s="2"/>
      <c r="O321" s="2"/>
      <c r="P321" s="2"/>
      <c r="Q321" s="2"/>
      <c r="R321" s="2"/>
    </row>
    <row r="322" spans="1:18" s="5" customFormat="1" hidden="1" outlineLevel="2" x14ac:dyDescent="0.25">
      <c r="A322" s="15" t="s">
        <v>64</v>
      </c>
      <c r="B322" s="15"/>
      <c r="C322" s="17">
        <v>44195</v>
      </c>
      <c r="D322" s="17" t="s">
        <v>295</v>
      </c>
      <c r="E322" s="16" t="s">
        <v>117</v>
      </c>
      <c r="F322" s="14" t="s">
        <v>296</v>
      </c>
      <c r="G322" s="18"/>
      <c r="H322" s="19"/>
      <c r="I322" s="18"/>
      <c r="J322" s="20">
        <v>778.99</v>
      </c>
      <c r="K322" s="2"/>
      <c r="L322" s="2"/>
      <c r="M322" s="2"/>
      <c r="N322" s="2"/>
      <c r="O322" s="2"/>
      <c r="P322" s="2"/>
      <c r="Q322" s="2"/>
      <c r="R322" s="2"/>
    </row>
    <row r="323" spans="1:18" s="5" customFormat="1" hidden="1" outlineLevel="2" x14ac:dyDescent="0.25">
      <c r="A323" s="15" t="s">
        <v>64</v>
      </c>
      <c r="B323" s="15"/>
      <c r="C323" s="8">
        <v>43902</v>
      </c>
      <c r="D323" s="17"/>
      <c r="E323" s="16" t="s">
        <v>123</v>
      </c>
      <c r="F323" s="14" t="s">
        <v>121</v>
      </c>
      <c r="G323" s="11"/>
      <c r="H323" s="5">
        <v>20</v>
      </c>
      <c r="I323" s="11"/>
      <c r="J323" s="12"/>
      <c r="K323" s="2"/>
      <c r="L323" s="2"/>
      <c r="M323" s="2"/>
      <c r="N323" s="2"/>
      <c r="O323" s="2"/>
      <c r="P323" s="2"/>
      <c r="Q323" s="2"/>
      <c r="R323" s="2"/>
    </row>
    <row r="324" spans="1:18" s="5" customFormat="1" hidden="1" outlineLevel="2" x14ac:dyDescent="0.25">
      <c r="A324" s="15" t="s">
        <v>64</v>
      </c>
      <c r="B324" s="15"/>
      <c r="C324" s="8">
        <v>43903</v>
      </c>
      <c r="D324" s="17"/>
      <c r="E324" s="16" t="s">
        <v>123</v>
      </c>
      <c r="F324" s="14" t="s">
        <v>124</v>
      </c>
      <c r="G324" s="11"/>
      <c r="H324" s="5">
        <v>30</v>
      </c>
      <c r="I324" s="11"/>
      <c r="J324" s="12"/>
      <c r="K324" s="2"/>
      <c r="L324" s="2"/>
      <c r="M324" s="2"/>
      <c r="N324" s="2"/>
      <c r="O324" s="2"/>
      <c r="P324" s="2"/>
      <c r="Q324" s="2"/>
      <c r="R324" s="2"/>
    </row>
    <row r="325" spans="1:18" s="5" customFormat="1" hidden="1" outlineLevel="2" x14ac:dyDescent="0.25">
      <c r="A325" s="15" t="s">
        <v>64</v>
      </c>
      <c r="B325" s="15"/>
      <c r="C325" s="17">
        <v>43941</v>
      </c>
      <c r="D325" s="17"/>
      <c r="E325" s="16" t="s">
        <v>123</v>
      </c>
      <c r="F325" s="14" t="s">
        <v>138</v>
      </c>
      <c r="G325" s="18"/>
      <c r="H325" s="19">
        <v>109.8</v>
      </c>
      <c r="I325" s="18"/>
      <c r="J325" s="20"/>
      <c r="K325" s="2"/>
      <c r="L325" s="2"/>
      <c r="M325" s="2"/>
      <c r="N325" s="2"/>
      <c r="O325" s="2"/>
      <c r="P325" s="2"/>
      <c r="Q325" s="2"/>
      <c r="R325" s="2"/>
    </row>
    <row r="326" spans="1:18" s="5" customFormat="1" hidden="1" outlineLevel="2" x14ac:dyDescent="0.25">
      <c r="A326" s="15" t="s">
        <v>64</v>
      </c>
      <c r="B326" s="15"/>
      <c r="C326" s="17">
        <v>43957</v>
      </c>
      <c r="D326" s="17" t="s">
        <v>47</v>
      </c>
      <c r="E326" s="16" t="s">
        <v>123</v>
      </c>
      <c r="F326" s="14" t="s">
        <v>152</v>
      </c>
      <c r="G326" s="18"/>
      <c r="H326" s="19">
        <v>22</v>
      </c>
      <c r="I326" s="18"/>
      <c r="J326" s="20"/>
      <c r="K326" s="2"/>
      <c r="L326" s="2"/>
      <c r="M326" s="2"/>
      <c r="N326" s="2"/>
      <c r="O326" s="2"/>
      <c r="P326" s="2"/>
      <c r="Q326" s="2"/>
      <c r="R326" s="2"/>
    </row>
    <row r="327" spans="1:18" s="5" customFormat="1" hidden="1" outlineLevel="2" x14ac:dyDescent="0.25">
      <c r="A327" s="15" t="s">
        <v>64</v>
      </c>
      <c r="B327" s="15"/>
      <c r="C327" s="17">
        <v>43972</v>
      </c>
      <c r="D327" s="17" t="s">
        <v>45</v>
      </c>
      <c r="E327" s="16" t="s">
        <v>123</v>
      </c>
      <c r="F327" s="14" t="s">
        <v>153</v>
      </c>
      <c r="G327" s="18"/>
      <c r="H327" s="19">
        <v>12.99</v>
      </c>
      <c r="I327" s="18"/>
      <c r="J327" s="20"/>
      <c r="K327" s="2"/>
      <c r="L327" s="2"/>
      <c r="M327" s="2"/>
      <c r="N327" s="2"/>
      <c r="O327" s="2"/>
      <c r="P327" s="2"/>
      <c r="Q327" s="2"/>
      <c r="R327" s="2"/>
    </row>
    <row r="328" spans="1:18" s="5" customFormat="1" hidden="1" outlineLevel="2" x14ac:dyDescent="0.25">
      <c r="A328" s="15" t="s">
        <v>64</v>
      </c>
      <c r="B328" s="15"/>
      <c r="C328" s="17">
        <v>43977</v>
      </c>
      <c r="D328" s="17"/>
      <c r="E328" s="16" t="s">
        <v>123</v>
      </c>
      <c r="F328" s="14" t="s">
        <v>154</v>
      </c>
      <c r="G328" s="18"/>
      <c r="H328" s="19">
        <v>25</v>
      </c>
      <c r="I328" s="18"/>
      <c r="J328" s="20"/>
      <c r="K328" s="2"/>
      <c r="L328" s="2"/>
      <c r="M328" s="2"/>
      <c r="N328" s="2"/>
      <c r="O328" s="2"/>
      <c r="P328" s="2"/>
      <c r="Q328" s="2"/>
      <c r="R328" s="2"/>
    </row>
    <row r="329" spans="1:18" s="5" customFormat="1" outlineLevel="1" collapsed="1" x14ac:dyDescent="0.25">
      <c r="A329" s="13" t="s">
        <v>220</v>
      </c>
      <c r="B329" s="15"/>
      <c r="C329" s="17"/>
      <c r="D329" s="38" t="str">
        <f>VLOOKUP(A328,TM!$1:$31,2)</f>
        <v>IMMOBILI/STRUTTURA</v>
      </c>
      <c r="E329" s="16"/>
      <c r="F329" s="14"/>
      <c r="G329" s="18">
        <f>SUBTOTAL(9,G314:G328)</f>
        <v>0</v>
      </c>
      <c r="H329" s="19">
        <f>SUBTOTAL(9,H314:H328)</f>
        <v>389.79</v>
      </c>
      <c r="I329" s="18">
        <f>SUBTOTAL(9,I314:I328)</f>
        <v>0</v>
      </c>
      <c r="J329" s="20">
        <f>SUBTOTAL(9,J314:J328)</f>
        <v>5555.03</v>
      </c>
      <c r="K329" s="2"/>
      <c r="L329" s="2"/>
      <c r="M329" s="2"/>
      <c r="N329" s="2"/>
      <c r="O329" s="2"/>
      <c r="P329" s="2"/>
      <c r="Q329" s="2"/>
      <c r="R329" s="2"/>
    </row>
    <row r="330" spans="1:18" s="5" customFormat="1" hidden="1" outlineLevel="2" x14ac:dyDescent="0.25">
      <c r="A330" s="15" t="s">
        <v>109</v>
      </c>
      <c r="B330" s="15"/>
      <c r="C330" s="17">
        <v>44144</v>
      </c>
      <c r="D330" s="17" t="s">
        <v>294</v>
      </c>
      <c r="E330" s="16"/>
      <c r="F330" s="14" t="s">
        <v>242</v>
      </c>
      <c r="G330" s="18"/>
      <c r="H330" s="19"/>
      <c r="I330" s="18"/>
      <c r="J330" s="20">
        <v>3000</v>
      </c>
      <c r="K330" s="2"/>
      <c r="L330" s="2"/>
      <c r="M330" s="2"/>
      <c r="N330" s="2"/>
      <c r="O330" s="2"/>
      <c r="P330" s="2"/>
      <c r="Q330" s="2"/>
      <c r="R330" s="2"/>
    </row>
    <row r="331" spans="1:18" s="5" customFormat="1" hidden="1" outlineLevel="2" x14ac:dyDescent="0.25">
      <c r="A331" s="15" t="s">
        <v>109</v>
      </c>
      <c r="B331" s="15"/>
      <c r="C331" s="17">
        <v>44195</v>
      </c>
      <c r="D331" s="17" t="s">
        <v>294</v>
      </c>
      <c r="E331" s="16"/>
      <c r="F331" s="14" t="s">
        <v>293</v>
      </c>
      <c r="G331" s="18"/>
      <c r="H331" s="19"/>
      <c r="I331" s="22"/>
      <c r="J331" s="23">
        <v>1000</v>
      </c>
      <c r="K331" s="2"/>
      <c r="L331" s="2"/>
      <c r="M331" s="2"/>
      <c r="N331" s="2"/>
      <c r="O331" s="2"/>
      <c r="P331" s="2"/>
      <c r="Q331" s="2"/>
      <c r="R331" s="2"/>
    </row>
    <row r="332" spans="1:18" s="5" customFormat="1" outlineLevel="1" collapsed="1" x14ac:dyDescent="0.25">
      <c r="A332" s="13" t="s">
        <v>258</v>
      </c>
      <c r="B332" s="15"/>
      <c r="C332" s="17"/>
      <c r="D332" s="38" t="str">
        <f>VLOOKUP(A331,TM!$1:$31,2)</f>
        <v>MOVIMENTI FINANZIARI</v>
      </c>
      <c r="E332" s="16"/>
      <c r="F332" s="14"/>
      <c r="G332" s="18">
        <f>SUBTOTAL(9,G330:G331)</f>
        <v>0</v>
      </c>
      <c r="H332" s="19">
        <f>SUBTOTAL(9,H330:H331)</f>
        <v>0</v>
      </c>
      <c r="I332" s="22">
        <f>SUBTOTAL(9,I330:I331)</f>
        <v>0</v>
      </c>
      <c r="J332" s="23">
        <f>SUBTOTAL(9,J330:J331)</f>
        <v>4000</v>
      </c>
      <c r="K332" s="2"/>
      <c r="L332" s="2"/>
      <c r="M332" s="2"/>
      <c r="N332" s="2"/>
      <c r="O332" s="2"/>
      <c r="P332" s="2"/>
      <c r="Q332" s="2"/>
      <c r="R332" s="2"/>
    </row>
    <row r="333" spans="1:18" s="5" customFormat="1" hidden="1" outlineLevel="2" x14ac:dyDescent="0.25">
      <c r="A333" s="15" t="s">
        <v>326</v>
      </c>
      <c r="B333" s="15"/>
      <c r="C333" s="8">
        <v>43866</v>
      </c>
      <c r="D333" s="17" t="s">
        <v>89</v>
      </c>
      <c r="E333" s="16" t="s">
        <v>70</v>
      </c>
      <c r="F333" s="14" t="s">
        <v>90</v>
      </c>
      <c r="G333" s="11"/>
      <c r="I333" s="11"/>
      <c r="J333" s="12">
        <v>312.5</v>
      </c>
      <c r="K333" s="2"/>
      <c r="L333" s="2"/>
      <c r="M333" s="2"/>
      <c r="N333" s="2"/>
      <c r="O333" s="2"/>
      <c r="P333" s="2"/>
      <c r="Q333" s="2"/>
      <c r="R333" s="2"/>
    </row>
    <row r="334" spans="1:18" s="5" customFormat="1" hidden="1" outlineLevel="2" x14ac:dyDescent="0.25">
      <c r="A334" s="15" t="s">
        <v>326</v>
      </c>
      <c r="B334" s="15"/>
      <c r="C334" s="17">
        <v>44137</v>
      </c>
      <c r="D334" s="17" t="s">
        <v>236</v>
      </c>
      <c r="E334" s="16" t="s">
        <v>70</v>
      </c>
      <c r="F334" s="14" t="s">
        <v>238</v>
      </c>
      <c r="G334" s="18"/>
      <c r="H334" s="19"/>
      <c r="I334" s="18"/>
      <c r="J334" s="20">
        <v>192</v>
      </c>
      <c r="K334" s="2"/>
      <c r="L334" s="2"/>
      <c r="M334" s="2"/>
      <c r="N334" s="2"/>
      <c r="O334" s="2"/>
      <c r="P334" s="2"/>
      <c r="Q334" s="2"/>
      <c r="R334" s="2"/>
    </row>
    <row r="335" spans="1:18" s="5" customFormat="1" hidden="1" outlineLevel="2" x14ac:dyDescent="0.25">
      <c r="A335" s="15" t="s">
        <v>326</v>
      </c>
      <c r="B335" s="15"/>
      <c r="C335" s="17">
        <v>44001</v>
      </c>
      <c r="D335" s="17"/>
      <c r="E335" s="16" t="s">
        <v>71</v>
      </c>
      <c r="F335" s="14" t="s">
        <v>171</v>
      </c>
      <c r="G335" s="18"/>
      <c r="H335" s="19">
        <v>36.75</v>
      </c>
      <c r="I335" s="18"/>
      <c r="J335" s="20"/>
      <c r="K335" s="2"/>
      <c r="L335" s="2"/>
      <c r="M335" s="2"/>
      <c r="N335" s="2"/>
      <c r="O335" s="2"/>
      <c r="P335" s="2"/>
      <c r="Q335" s="2"/>
      <c r="R335" s="2"/>
    </row>
    <row r="336" spans="1:18" hidden="1" outlineLevel="2" x14ac:dyDescent="0.25">
      <c r="A336" s="15" t="s">
        <v>326</v>
      </c>
      <c r="B336" s="15"/>
      <c r="C336" s="8">
        <v>43873</v>
      </c>
      <c r="D336" s="17" t="s">
        <v>99</v>
      </c>
      <c r="E336" s="16" t="s">
        <v>103</v>
      </c>
      <c r="F336" s="14" t="s">
        <v>100</v>
      </c>
      <c r="G336" s="11"/>
      <c r="I336" s="11"/>
      <c r="J336" s="12">
        <v>302</v>
      </c>
    </row>
    <row r="337" spans="1:10" hidden="1" outlineLevel="2" x14ac:dyDescent="0.25">
      <c r="A337" s="15" t="s">
        <v>326</v>
      </c>
      <c r="B337" s="15"/>
      <c r="C337" s="8">
        <v>43873</v>
      </c>
      <c r="D337" s="17" t="s">
        <v>101</v>
      </c>
      <c r="E337" s="16" t="s">
        <v>103</v>
      </c>
      <c r="F337" s="14" t="s">
        <v>102</v>
      </c>
      <c r="G337" s="11"/>
      <c r="I337" s="11"/>
      <c r="J337" s="12">
        <v>117.12</v>
      </c>
    </row>
    <row r="338" spans="1:10" s="1" customFormat="1" ht="15.75" hidden="1" customHeight="1" outlineLevel="2" x14ac:dyDescent="0.25">
      <c r="A338" s="15" t="s">
        <v>326</v>
      </c>
      <c r="B338" s="15" t="s">
        <v>282</v>
      </c>
      <c r="C338" s="17">
        <v>44063</v>
      </c>
      <c r="D338" s="17" t="s">
        <v>181</v>
      </c>
      <c r="E338" s="16" t="s">
        <v>103</v>
      </c>
      <c r="F338" s="14" t="s">
        <v>185</v>
      </c>
      <c r="G338" s="18"/>
      <c r="H338" s="19"/>
      <c r="I338" s="18"/>
      <c r="J338" s="20">
        <v>195.2</v>
      </c>
    </row>
    <row r="339" spans="1:10" s="1" customFormat="1" ht="15.75" customHeight="1" outlineLevel="1" collapsed="1" x14ac:dyDescent="0.25">
      <c r="A339" s="13" t="s">
        <v>330</v>
      </c>
      <c r="B339" s="15"/>
      <c r="C339" s="17"/>
      <c r="D339" s="38" t="str">
        <f>VLOOKUP(A338,TM!$1:$31,2)</f>
        <v>SERVIZI/PRESTAZIONI</v>
      </c>
      <c r="E339" s="16"/>
      <c r="F339" s="14"/>
      <c r="G339" s="18">
        <f>SUBTOTAL(9,G333:G338)</f>
        <v>0</v>
      </c>
      <c r="H339" s="19">
        <f>SUBTOTAL(9,H333:H338)</f>
        <v>36.75</v>
      </c>
      <c r="I339" s="18">
        <f>SUBTOTAL(9,I333:I338)</f>
        <v>0</v>
      </c>
      <c r="J339" s="20">
        <f>SUBTOTAL(9,J333:J338)</f>
        <v>1118.82</v>
      </c>
    </row>
    <row r="340" spans="1:10" hidden="1" outlineLevel="2" x14ac:dyDescent="0.25">
      <c r="A340" s="52" t="s">
        <v>297</v>
      </c>
      <c r="B340" s="52"/>
      <c r="C340" s="54">
        <v>43831</v>
      </c>
      <c r="D340" s="54"/>
      <c r="E340" s="57"/>
      <c r="F340" s="59" t="s">
        <v>19</v>
      </c>
      <c r="G340" s="61">
        <v>1.81</v>
      </c>
      <c r="H340" s="63"/>
      <c r="I340" s="61">
        <v>2033.4</v>
      </c>
      <c r="J340" s="12"/>
    </row>
    <row r="341" spans="1:10" outlineLevel="1" collapsed="1" x14ac:dyDescent="0.25">
      <c r="A341" s="34" t="s">
        <v>299</v>
      </c>
      <c r="B341" s="64"/>
      <c r="C341" s="65"/>
      <c r="D341" s="38" t="str">
        <f>VLOOKUP(A340,TM!$1:$31,2)</f>
        <v>SALDI INIZIALI</v>
      </c>
      <c r="E341" s="65"/>
      <c r="F341" s="69" t="s">
        <v>19</v>
      </c>
      <c r="G341" s="6">
        <f>SUBTOTAL(9,G340:G340)</f>
        <v>1.81</v>
      </c>
      <c r="H341" s="6">
        <f>SUBTOTAL(9,H340:H340)</f>
        <v>0</v>
      </c>
      <c r="I341" s="6">
        <f>SUBTOTAL(9,I340:I340)</f>
        <v>2033.4</v>
      </c>
      <c r="J341" s="6">
        <f>SUBTOTAL(9,J340:J340)</f>
        <v>0</v>
      </c>
    </row>
    <row r="342" spans="1:10" x14ac:dyDescent="0.25">
      <c r="A342" s="66" t="s">
        <v>221</v>
      </c>
      <c r="B342" s="64"/>
      <c r="C342" s="65"/>
      <c r="D342" s="65"/>
      <c r="E342" s="65"/>
      <c r="F342" s="68" t="s">
        <v>341</v>
      </c>
      <c r="G342" s="6">
        <f>SUBTOTAL(9,G3:G340)</f>
        <v>4567.8100000000004</v>
      </c>
      <c r="H342" s="6">
        <f>SUBTOTAL(9,H3:H340)</f>
        <v>4436.9100000000008</v>
      </c>
      <c r="I342" s="6">
        <f>SUBTOTAL(9,I3:I340)</f>
        <v>77673.219999999972</v>
      </c>
      <c r="J342" s="6">
        <f>SUBTOTAL(9,J3:J340)</f>
        <v>61353.201999999968</v>
      </c>
    </row>
    <row r="343" spans="1:10" x14ac:dyDescent="0.25">
      <c r="A343" s="66"/>
      <c r="B343" s="64"/>
      <c r="C343" s="65"/>
      <c r="D343" s="65"/>
      <c r="E343" s="65"/>
      <c r="F343" s="68" t="s">
        <v>307</v>
      </c>
      <c r="G343" s="6">
        <f>+G342-H342</f>
        <v>130.89999999999964</v>
      </c>
      <c r="H343" s="6"/>
      <c r="I343" s="6">
        <f>+I342-J342</f>
        <v>16320.018000000004</v>
      </c>
      <c r="J343" s="6"/>
    </row>
    <row r="344" spans="1:10" x14ac:dyDescent="0.25">
      <c r="A344" s="66"/>
      <c r="B344" s="64"/>
      <c r="C344" s="65"/>
      <c r="D344" s="65"/>
      <c r="E344" s="65"/>
      <c r="F344" s="64"/>
      <c r="G344" s="70"/>
      <c r="H344" s="70"/>
      <c r="I344" s="70"/>
      <c r="J344" s="35"/>
    </row>
    <row r="345" spans="1:10" x14ac:dyDescent="0.25">
      <c r="A345" s="15"/>
      <c r="B345"/>
      <c r="D345" s="25"/>
    </row>
    <row r="347" spans="1:10" x14ac:dyDescent="0.25">
      <c r="D347" s="1" t="s">
        <v>308</v>
      </c>
      <c r="E347" s="24"/>
      <c r="F347"/>
      <c r="G347" s="24"/>
    </row>
    <row r="348" spans="1:10" x14ac:dyDescent="0.25">
      <c r="D348" s="1" t="s">
        <v>309</v>
      </c>
      <c r="E348" s="24"/>
      <c r="F348"/>
      <c r="G348" s="24"/>
    </row>
    <row r="349" spans="1:10" ht="15.75" thickBot="1" x14ac:dyDescent="0.3">
      <c r="D349"/>
      <c r="E349" s="24"/>
      <c r="F349"/>
      <c r="G349" s="24"/>
    </row>
    <row r="350" spans="1:10" x14ac:dyDescent="0.25">
      <c r="D350" s="71" t="s">
        <v>254</v>
      </c>
      <c r="E350" s="72"/>
      <c r="F350" s="73" t="s">
        <v>255</v>
      </c>
      <c r="G350" s="74"/>
    </row>
    <row r="351" spans="1:10" x14ac:dyDescent="0.25">
      <c r="D351" s="41"/>
      <c r="E351" s="42"/>
      <c r="F351" s="14"/>
      <c r="G351" s="43"/>
    </row>
    <row r="352" spans="1:10" x14ac:dyDescent="0.25">
      <c r="D352" s="41" t="s">
        <v>42</v>
      </c>
      <c r="E352" s="42">
        <v>130.9</v>
      </c>
      <c r="F352" s="14" t="s">
        <v>300</v>
      </c>
      <c r="G352" s="43">
        <v>28772.84</v>
      </c>
    </row>
    <row r="353" spans="4:8" x14ac:dyDescent="0.25">
      <c r="D353" s="41" t="s">
        <v>301</v>
      </c>
      <c r="E353" s="42">
        <v>16320.02</v>
      </c>
      <c r="F353" s="14" t="s">
        <v>310</v>
      </c>
      <c r="G353" s="43">
        <v>6000</v>
      </c>
    </row>
    <row r="354" spans="4:8" x14ac:dyDescent="0.25">
      <c r="D354" s="41" t="s">
        <v>314</v>
      </c>
      <c r="E354" s="37">
        <f>10773+H329+J329</f>
        <v>16717.82</v>
      </c>
      <c r="F354" s="14" t="s">
        <v>311</v>
      </c>
      <c r="G354" s="50">
        <v>4395.8999999999996</v>
      </c>
    </row>
    <row r="355" spans="4:8" x14ac:dyDescent="0.25">
      <c r="D355" s="41" t="s">
        <v>342</v>
      </c>
      <c r="E355" s="37">
        <v>6000</v>
      </c>
      <c r="F355" s="14"/>
      <c r="G355" s="50"/>
    </row>
    <row r="356" spans="4:8" x14ac:dyDescent="0.25">
      <c r="D356" s="44"/>
      <c r="E356" s="45"/>
      <c r="F356" s="21"/>
      <c r="G356" s="46"/>
    </row>
    <row r="357" spans="4:8" x14ac:dyDescent="0.25">
      <c r="D357" s="75" t="s">
        <v>343</v>
      </c>
      <c r="E357" s="76">
        <f>SUM(E352:E356)</f>
        <v>39168.740000000005</v>
      </c>
      <c r="F357" s="77" t="s">
        <v>302</v>
      </c>
      <c r="G357" s="78">
        <f>SUM(G352:G356)</f>
        <v>39168.74</v>
      </c>
      <c r="H357" s="5">
        <f>+E357-G357</f>
        <v>0</v>
      </c>
    </row>
    <row r="358" spans="4:8" x14ac:dyDescent="0.25">
      <c r="D358" s="41"/>
      <c r="E358" s="42"/>
      <c r="F358" s="14"/>
      <c r="G358" s="43"/>
    </row>
    <row r="359" spans="4:8" x14ac:dyDescent="0.25">
      <c r="D359" s="41"/>
      <c r="E359" s="42"/>
      <c r="F359" s="14"/>
      <c r="G359" s="43"/>
    </row>
    <row r="360" spans="4:8" x14ac:dyDescent="0.25">
      <c r="D360" s="75" t="s">
        <v>4</v>
      </c>
      <c r="E360" s="76"/>
      <c r="F360" s="77" t="s">
        <v>3</v>
      </c>
      <c r="G360" s="78"/>
    </row>
    <row r="361" spans="4:8" x14ac:dyDescent="0.25">
      <c r="D361" s="41"/>
      <c r="E361" s="42"/>
      <c r="F361" s="14"/>
      <c r="G361" s="43"/>
    </row>
    <row r="362" spans="4:8" x14ac:dyDescent="0.25">
      <c r="D362" s="41" t="s">
        <v>335</v>
      </c>
      <c r="E362" s="42">
        <f>+H80+J80</f>
        <v>250.89000000000001</v>
      </c>
      <c r="F362" s="14" t="s">
        <v>303</v>
      </c>
      <c r="G362" s="43">
        <f>G22+I22</f>
        <v>2027</v>
      </c>
    </row>
    <row r="363" spans="4:8" x14ac:dyDescent="0.25">
      <c r="D363" s="41" t="s">
        <v>40</v>
      </c>
      <c r="E363" s="42">
        <f>H125+J125</f>
        <v>7832.54</v>
      </c>
      <c r="F363" s="14" t="s">
        <v>319</v>
      </c>
      <c r="G363" s="43">
        <v>6582</v>
      </c>
    </row>
    <row r="364" spans="4:8" x14ac:dyDescent="0.25">
      <c r="D364" s="41" t="s">
        <v>318</v>
      </c>
      <c r="E364" s="42">
        <f>H155+J155</f>
        <v>11287.59</v>
      </c>
      <c r="F364" s="14" t="s">
        <v>315</v>
      </c>
      <c r="G364" s="43">
        <v>55755.87</v>
      </c>
    </row>
    <row r="365" spans="4:8" x14ac:dyDescent="0.25">
      <c r="D365" s="41" t="s">
        <v>30</v>
      </c>
      <c r="E365" s="42">
        <f>H247+J247</f>
        <v>254.57000000000002</v>
      </c>
      <c r="F365" s="14" t="s">
        <v>30</v>
      </c>
      <c r="G365" s="43">
        <f>+I48</f>
        <v>28.119999999999997</v>
      </c>
    </row>
    <row r="366" spans="4:8" x14ac:dyDescent="0.25">
      <c r="D366" s="41" t="s">
        <v>336</v>
      </c>
      <c r="E366" s="42">
        <f>+H279+J279</f>
        <v>3267.07</v>
      </c>
      <c r="F366" s="14" t="s">
        <v>316</v>
      </c>
      <c r="G366" s="43">
        <v>330</v>
      </c>
    </row>
    <row r="367" spans="4:8" x14ac:dyDescent="0.25">
      <c r="D367" s="41" t="s">
        <v>320</v>
      </c>
      <c r="E367" s="42">
        <f>H308+J308</f>
        <v>16199.171999999999</v>
      </c>
      <c r="F367" s="14" t="s">
        <v>317</v>
      </c>
      <c r="G367" s="43">
        <f>G54+I54</f>
        <v>414.99</v>
      </c>
    </row>
    <row r="368" spans="4:8" x14ac:dyDescent="0.25">
      <c r="D368" s="41" t="s">
        <v>91</v>
      </c>
      <c r="E368" s="42">
        <f>H313+J313</f>
        <v>530.04999999999995</v>
      </c>
      <c r="F368" s="14"/>
      <c r="G368" s="43"/>
    </row>
    <row r="369" spans="4:7" x14ac:dyDescent="0.25">
      <c r="D369" s="41" t="s">
        <v>334</v>
      </c>
      <c r="E369" s="42">
        <f>H329+J329</f>
        <v>5944.82</v>
      </c>
      <c r="F369" s="14"/>
      <c r="G369" s="43"/>
    </row>
    <row r="370" spans="4:7" x14ac:dyDescent="0.25">
      <c r="D370" s="41" t="s">
        <v>323</v>
      </c>
      <c r="E370" s="42">
        <f>+H332+J332</f>
        <v>4000</v>
      </c>
      <c r="F370" s="14"/>
      <c r="G370" s="43"/>
    </row>
    <row r="371" spans="4:7" x14ac:dyDescent="0.25">
      <c r="D371" s="41" t="s">
        <v>331</v>
      </c>
      <c r="E371" s="42">
        <f>H339+J339</f>
        <v>1155.57</v>
      </c>
      <c r="F371" s="14"/>
      <c r="G371" s="43"/>
    </row>
    <row r="372" spans="4:7" x14ac:dyDescent="0.25">
      <c r="D372" s="44"/>
      <c r="E372" s="45"/>
      <c r="F372" s="21"/>
      <c r="G372" s="46">
        <v>0</v>
      </c>
    </row>
    <row r="373" spans="4:7" x14ac:dyDescent="0.25">
      <c r="D373" s="75" t="s">
        <v>321</v>
      </c>
      <c r="E373" s="76">
        <f>SUM(E362:E372)</f>
        <v>50722.271999999997</v>
      </c>
      <c r="F373" s="77" t="s">
        <v>322</v>
      </c>
      <c r="G373" s="78">
        <f>SUM(G362:G372)</f>
        <v>65137.98</v>
      </c>
    </row>
    <row r="374" spans="4:7" x14ac:dyDescent="0.25">
      <c r="D374" s="79" t="s">
        <v>304</v>
      </c>
      <c r="E374" s="80">
        <f>+G373-E373</f>
        <v>14415.708000000006</v>
      </c>
      <c r="F374" s="81" t="s">
        <v>305</v>
      </c>
      <c r="G374" s="82"/>
    </row>
    <row r="375" spans="4:7" ht="15.75" thickBot="1" x14ac:dyDescent="0.3">
      <c r="D375" s="83" t="s">
        <v>306</v>
      </c>
      <c r="E375" s="84">
        <f>SUM(E373:E374)</f>
        <v>65137.98</v>
      </c>
      <c r="F375" s="85" t="s">
        <v>306</v>
      </c>
      <c r="G375" s="86">
        <f>SUM(G373:G374)</f>
        <v>65137.98</v>
      </c>
    </row>
    <row r="376" spans="4:7" x14ac:dyDescent="0.25">
      <c r="D376"/>
      <c r="E376" s="24"/>
      <c r="F376"/>
      <c r="G376" s="24"/>
    </row>
    <row r="377" spans="4:7" ht="15.75" thickBot="1" x14ac:dyDescent="0.3">
      <c r="D377"/>
      <c r="E377" s="24"/>
      <c r="F377"/>
      <c r="G377" s="24"/>
    </row>
    <row r="378" spans="4:7" x14ac:dyDescent="0.25">
      <c r="D378" s="39" t="s">
        <v>19</v>
      </c>
      <c r="E378" s="40"/>
      <c r="F378"/>
      <c r="G378" s="24"/>
    </row>
    <row r="379" spans="4:7" x14ac:dyDescent="0.25">
      <c r="D379" s="41" t="s">
        <v>1</v>
      </c>
      <c r="E379" s="43">
        <v>1.81</v>
      </c>
      <c r="F379"/>
      <c r="G379" s="24"/>
    </row>
    <row r="380" spans="4:7" x14ac:dyDescent="0.25">
      <c r="D380" s="41" t="s">
        <v>2</v>
      </c>
      <c r="E380" s="46">
        <v>2033.4</v>
      </c>
      <c r="F380"/>
      <c r="G380" s="24"/>
    </row>
    <row r="381" spans="4:7" x14ac:dyDescent="0.25">
      <c r="D381" s="41"/>
      <c r="E381" s="43">
        <f>SUM(E379:E380)</f>
        <v>2035.21</v>
      </c>
      <c r="F381"/>
      <c r="G381" s="24"/>
    </row>
    <row r="382" spans="4:7" x14ac:dyDescent="0.25">
      <c r="D382" s="41"/>
      <c r="E382" s="43"/>
      <c r="F382"/>
      <c r="G382" s="24"/>
    </row>
    <row r="383" spans="4:7" x14ac:dyDescent="0.25">
      <c r="D383" s="41" t="s">
        <v>307</v>
      </c>
      <c r="E383" s="43"/>
      <c r="F383"/>
      <c r="G383" s="24"/>
    </row>
    <row r="384" spans="4:7" x14ac:dyDescent="0.25">
      <c r="D384" s="41" t="s">
        <v>1</v>
      </c>
      <c r="E384" s="43">
        <v>130.9</v>
      </c>
      <c r="F384"/>
      <c r="G384" s="24"/>
    </row>
    <row r="385" spans="4:7" x14ac:dyDescent="0.25">
      <c r="D385" s="41" t="s">
        <v>2</v>
      </c>
      <c r="E385" s="46">
        <v>16320.02</v>
      </c>
      <c r="F385"/>
      <c r="G385" s="24"/>
    </row>
    <row r="386" spans="4:7" x14ac:dyDescent="0.25">
      <c r="D386" s="41"/>
      <c r="E386" s="43">
        <f>SUM(E384:E385)</f>
        <v>16450.920000000002</v>
      </c>
      <c r="F386" s="67"/>
      <c r="G386" s="24"/>
    </row>
    <row r="387" spans="4:7" x14ac:dyDescent="0.25">
      <c r="D387" s="41"/>
      <c r="E387" s="43"/>
      <c r="F387"/>
      <c r="G387" s="24"/>
    </row>
    <row r="388" spans="4:7" ht="15.75" thickBot="1" x14ac:dyDescent="0.3">
      <c r="D388" s="47" t="s">
        <v>259</v>
      </c>
      <c r="E388" s="48">
        <f>+E386-E381</f>
        <v>14415.710000000003</v>
      </c>
      <c r="F388"/>
      <c r="G388" s="24"/>
    </row>
    <row r="391" spans="4:7" x14ac:dyDescent="0.25">
      <c r="D391" s="36" t="s">
        <v>311</v>
      </c>
      <c r="E391" s="5"/>
    </row>
    <row r="392" spans="4:7" x14ac:dyDescent="0.25">
      <c r="D392" s="24" t="s">
        <v>312</v>
      </c>
      <c r="E392" s="5">
        <f>3508.72+0.5</f>
        <v>3509.22</v>
      </c>
    </row>
    <row r="393" spans="4:7" x14ac:dyDescent="0.25">
      <c r="D393" s="24" t="s">
        <v>313</v>
      </c>
      <c r="E393" s="5">
        <f>550.22+5</f>
        <v>555.22</v>
      </c>
    </row>
    <row r="394" spans="4:7" x14ac:dyDescent="0.25">
      <c r="D394" s="24" t="s">
        <v>159</v>
      </c>
      <c r="E394" s="5">
        <v>29.51</v>
      </c>
    </row>
    <row r="395" spans="4:7" x14ac:dyDescent="0.25">
      <c r="D395" s="24" t="s">
        <v>189</v>
      </c>
      <c r="E395" s="5">
        <v>301.95</v>
      </c>
    </row>
    <row r="396" spans="4:7" x14ac:dyDescent="0.25">
      <c r="D396" s="5"/>
      <c r="E396" s="49"/>
    </row>
    <row r="397" spans="4:7" x14ac:dyDescent="0.25">
      <c r="D397" s="24" t="s">
        <v>5</v>
      </c>
      <c r="E397" s="49">
        <f>SUM(E392:E396)</f>
        <v>4395.8999999999996</v>
      </c>
    </row>
    <row r="398" spans="4:7" x14ac:dyDescent="0.25">
      <c r="E398" s="49"/>
    </row>
    <row r="399" spans="4:7" x14ac:dyDescent="0.25">
      <c r="E399" s="49"/>
    </row>
    <row r="400" spans="4:7" x14ac:dyDescent="0.25">
      <c r="E400" s="49"/>
    </row>
    <row r="401" spans="5:5" x14ac:dyDescent="0.25">
      <c r="E401" s="49"/>
    </row>
    <row r="402" spans="5:5" x14ac:dyDescent="0.25">
      <c r="E402" s="49"/>
    </row>
    <row r="403" spans="5:5" x14ac:dyDescent="0.25">
      <c r="E403" s="49"/>
    </row>
    <row r="404" spans="5:5" x14ac:dyDescent="0.25">
      <c r="E404" s="49"/>
    </row>
    <row r="405" spans="5:5" x14ac:dyDescent="0.25">
      <c r="E405" s="49"/>
    </row>
    <row r="406" spans="5:5" x14ac:dyDescent="0.25">
      <c r="E406" s="49"/>
    </row>
    <row r="407" spans="5:5" x14ac:dyDescent="0.25">
      <c r="E407" s="49"/>
    </row>
    <row r="408" spans="5:5" x14ac:dyDescent="0.25">
      <c r="E408" s="49"/>
    </row>
    <row r="409" spans="5:5" x14ac:dyDescent="0.25">
      <c r="E409" s="49"/>
    </row>
    <row r="410" spans="5:5" x14ac:dyDescent="0.25">
      <c r="E410" s="49"/>
    </row>
    <row r="411" spans="5:5" x14ac:dyDescent="0.25">
      <c r="E411" s="49"/>
    </row>
    <row r="412" spans="5:5" x14ac:dyDescent="0.25">
      <c r="E412" s="49"/>
    </row>
    <row r="413" spans="5:5" x14ac:dyDescent="0.25">
      <c r="E413" s="49"/>
    </row>
    <row r="414" spans="5:5" x14ac:dyDescent="0.25">
      <c r="E414" s="49"/>
    </row>
    <row r="415" spans="5:5" x14ac:dyDescent="0.25">
      <c r="E415" s="49"/>
    </row>
    <row r="416" spans="5:5" x14ac:dyDescent="0.25">
      <c r="E416" s="49"/>
    </row>
    <row r="417" spans="5:5" x14ac:dyDescent="0.25">
      <c r="E417" s="49"/>
    </row>
    <row r="418" spans="5:5" x14ac:dyDescent="0.25">
      <c r="E418" s="49"/>
    </row>
    <row r="419" spans="5:5" x14ac:dyDescent="0.25">
      <c r="E419" s="49"/>
    </row>
    <row r="420" spans="5:5" x14ac:dyDescent="0.25">
      <c r="E420" s="49"/>
    </row>
    <row r="421" spans="5:5" x14ac:dyDescent="0.25">
      <c r="E421" s="49"/>
    </row>
    <row r="422" spans="5:5" x14ac:dyDescent="0.25">
      <c r="E422" s="49"/>
    </row>
    <row r="423" spans="5:5" x14ac:dyDescent="0.25">
      <c r="E423" s="49"/>
    </row>
    <row r="424" spans="5:5" x14ac:dyDescent="0.25">
      <c r="E424" s="49"/>
    </row>
    <row r="425" spans="5:5" x14ac:dyDescent="0.25">
      <c r="E425" s="49"/>
    </row>
    <row r="426" spans="5:5" x14ac:dyDescent="0.25">
      <c r="E426" s="49"/>
    </row>
    <row r="427" spans="5:5" x14ac:dyDescent="0.25">
      <c r="E427" s="49"/>
    </row>
    <row r="428" spans="5:5" x14ac:dyDescent="0.25">
      <c r="E428" s="49"/>
    </row>
    <row r="429" spans="5:5" x14ac:dyDescent="0.25">
      <c r="E429" s="49"/>
    </row>
    <row r="430" spans="5:5" x14ac:dyDescent="0.25">
      <c r="E430" s="49"/>
    </row>
    <row r="431" spans="5:5" x14ac:dyDescent="0.25">
      <c r="E431" s="49"/>
    </row>
    <row r="432" spans="5:5" x14ac:dyDescent="0.25">
      <c r="E432" s="49"/>
    </row>
    <row r="433" spans="5:5" x14ac:dyDescent="0.25">
      <c r="E433" s="49"/>
    </row>
    <row r="434" spans="5:5" x14ac:dyDescent="0.25">
      <c r="E434" s="49"/>
    </row>
    <row r="435" spans="5:5" x14ac:dyDescent="0.25">
      <c r="E435" s="49"/>
    </row>
    <row r="436" spans="5:5" x14ac:dyDescent="0.25">
      <c r="E436" s="49"/>
    </row>
    <row r="437" spans="5:5" x14ac:dyDescent="0.25">
      <c r="E437" s="49"/>
    </row>
    <row r="438" spans="5:5" x14ac:dyDescent="0.25">
      <c r="E438" s="49"/>
    </row>
    <row r="439" spans="5:5" x14ac:dyDescent="0.25">
      <c r="E439" s="49"/>
    </row>
    <row r="440" spans="5:5" x14ac:dyDescent="0.25">
      <c r="E440" s="49"/>
    </row>
    <row r="441" spans="5:5" x14ac:dyDescent="0.25">
      <c r="E441" s="49"/>
    </row>
    <row r="442" spans="5:5" x14ac:dyDescent="0.25">
      <c r="E442" s="49"/>
    </row>
    <row r="443" spans="5:5" x14ac:dyDescent="0.25">
      <c r="E443" s="49"/>
    </row>
    <row r="444" spans="5:5" x14ac:dyDescent="0.25">
      <c r="E444" s="49"/>
    </row>
    <row r="445" spans="5:5" x14ac:dyDescent="0.25">
      <c r="E445" s="49"/>
    </row>
    <row r="446" spans="5:5" x14ac:dyDescent="0.25">
      <c r="E446" s="49"/>
    </row>
    <row r="447" spans="5:5" x14ac:dyDescent="0.25">
      <c r="E447" s="49"/>
    </row>
    <row r="448" spans="5:5" x14ac:dyDescent="0.25">
      <c r="E448" s="49"/>
    </row>
    <row r="449" spans="5:5" x14ac:dyDescent="0.25">
      <c r="E449" s="49"/>
    </row>
    <row r="450" spans="5:5" x14ac:dyDescent="0.25">
      <c r="E450" s="49"/>
    </row>
    <row r="451" spans="5:5" x14ac:dyDescent="0.25">
      <c r="E451" s="49"/>
    </row>
    <row r="452" spans="5:5" x14ac:dyDescent="0.25">
      <c r="E452" s="49"/>
    </row>
    <row r="453" spans="5:5" x14ac:dyDescent="0.25">
      <c r="E453" s="49"/>
    </row>
    <row r="454" spans="5:5" x14ac:dyDescent="0.25">
      <c r="E454" s="49"/>
    </row>
    <row r="455" spans="5:5" x14ac:dyDescent="0.25">
      <c r="E455" s="49"/>
    </row>
    <row r="456" spans="5:5" x14ac:dyDescent="0.25">
      <c r="E456" s="49"/>
    </row>
    <row r="457" spans="5:5" x14ac:dyDescent="0.25">
      <c r="E457" s="49"/>
    </row>
    <row r="458" spans="5:5" x14ac:dyDescent="0.25">
      <c r="E458" s="49"/>
    </row>
    <row r="459" spans="5:5" x14ac:dyDescent="0.25">
      <c r="E459" s="49"/>
    </row>
  </sheetData>
  <autoFilter ref="A2:J345" xr:uid="{2D719766-8698-4AE3-804E-0051D853E00C}">
    <filterColumn colId="6" showButton="0"/>
    <filterColumn colId="8" showButton="0"/>
  </autoFilter>
  <sortState xmlns:xlrd2="http://schemas.microsoft.com/office/spreadsheetml/2017/richdata2" ref="A5:J340">
    <sortCondition ref="A4:A340"/>
    <sortCondition ref="E4:E340"/>
    <sortCondition ref="C4:C340"/>
  </sortState>
  <mergeCells count="8">
    <mergeCell ref="G2:H2"/>
    <mergeCell ref="I2:J2"/>
    <mergeCell ref="A2:A3"/>
    <mergeCell ref="B2:B3"/>
    <mergeCell ref="C2:C3"/>
    <mergeCell ref="D2:D3"/>
    <mergeCell ref="E2:E3"/>
    <mergeCell ref="F2:F3"/>
  </mergeCells>
  <pageMargins left="0.23622047244094491" right="0.23622047244094491" top="0.74803149606299213" bottom="0.74803149606299213" header="0.31496062992125984" footer="0.31496062992125984"/>
  <pageSetup paperSize="9" scale="65" fitToHeight="4" orientation="portrait" r:id="rId1"/>
  <headerFooter>
    <oddFooter>&amp;L&amp;D&amp;F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4C59F-C040-4EC8-B6C1-8977BAFCE782}">
  <sheetPr>
    <pageSetUpPr fitToPage="1"/>
  </sheetPr>
  <dimension ref="A1:R411"/>
  <sheetViews>
    <sheetView tabSelected="1" zoomScale="115" zoomScaleNormal="115" workbookViewId="0">
      <pane ySplit="3" topLeftCell="A269" activePane="bottomLeft" state="frozen"/>
      <selection pane="bottomLeft" activeCell="F2" sqref="F2:F3"/>
    </sheetView>
  </sheetViews>
  <sheetFormatPr defaultColWidth="9.140625" defaultRowHeight="15" outlineLevelRow="2" x14ac:dyDescent="0.25"/>
  <cols>
    <col min="1" max="1" width="18.28515625" style="2" bestFit="1" customWidth="1"/>
    <col min="2" max="2" width="8.42578125" style="2" hidden="1" customWidth="1"/>
    <col min="3" max="3" width="11" style="3" hidden="1" customWidth="1"/>
    <col min="4" max="4" width="22.140625" style="3" bestFit="1" customWidth="1"/>
    <col min="5" max="5" width="13" style="4" customWidth="1"/>
    <col min="6" max="6" width="37" style="2" customWidth="1"/>
    <col min="7" max="7" width="14.5703125" style="5" customWidth="1"/>
    <col min="8" max="8" width="12" style="5" customWidth="1"/>
    <col min="9" max="9" width="13.5703125" style="5" bestFit="1" customWidth="1"/>
    <col min="10" max="10" width="14.7109375" style="5" bestFit="1" customWidth="1"/>
    <col min="11" max="16384" width="9.140625" style="2"/>
  </cols>
  <sheetData>
    <row r="1" spans="1:11" x14ac:dyDescent="0.25">
      <c r="C1" s="1" t="s">
        <v>34</v>
      </c>
    </row>
    <row r="2" spans="1:11" s="1" customFormat="1" x14ac:dyDescent="0.25">
      <c r="A2" s="201" t="s">
        <v>7</v>
      </c>
      <c r="B2" s="202" t="s">
        <v>281</v>
      </c>
      <c r="C2" s="204" t="s">
        <v>0</v>
      </c>
      <c r="D2" s="205" t="s">
        <v>8</v>
      </c>
      <c r="E2" s="205" t="s">
        <v>63</v>
      </c>
      <c r="F2" s="201" t="s">
        <v>21</v>
      </c>
      <c r="G2" s="200" t="s">
        <v>1</v>
      </c>
      <c r="H2" s="200"/>
      <c r="I2" s="200" t="s">
        <v>20</v>
      </c>
      <c r="J2" s="200"/>
    </row>
    <row r="3" spans="1:11" s="1" customFormat="1" outlineLevel="1" x14ac:dyDescent="0.25">
      <c r="A3" s="201"/>
      <c r="B3" s="203"/>
      <c r="C3" s="204"/>
      <c r="D3" s="206"/>
      <c r="E3" s="206"/>
      <c r="F3" s="201"/>
      <c r="G3" s="7" t="s">
        <v>3</v>
      </c>
      <c r="H3" s="7" t="s">
        <v>4</v>
      </c>
      <c r="I3" s="7" t="s">
        <v>3</v>
      </c>
      <c r="J3" s="7" t="s">
        <v>4</v>
      </c>
      <c r="K3" s="38" t="s">
        <v>483</v>
      </c>
    </row>
    <row r="4" spans="1:11" s="1" customFormat="1" hidden="1" outlineLevel="2" x14ac:dyDescent="0.25">
      <c r="A4" s="113" t="s">
        <v>10</v>
      </c>
      <c r="B4" s="114"/>
      <c r="C4" s="115">
        <v>44210</v>
      </c>
      <c r="D4" s="55" t="s">
        <v>357</v>
      </c>
      <c r="E4" s="56"/>
      <c r="F4" s="58" t="s">
        <v>37</v>
      </c>
      <c r="G4" s="116"/>
      <c r="H4" s="117"/>
      <c r="I4" s="116">
        <v>600</v>
      </c>
      <c r="J4" s="118"/>
    </row>
    <row r="5" spans="1:11" s="119" customFormat="1" hidden="1" outlineLevel="2" x14ac:dyDescent="0.25">
      <c r="A5" s="15" t="s">
        <v>10</v>
      </c>
      <c r="B5" s="87"/>
      <c r="C5" s="92">
        <v>44216</v>
      </c>
      <c r="D5" s="17" t="s">
        <v>66</v>
      </c>
      <c r="E5" s="16" t="s">
        <v>67</v>
      </c>
      <c r="F5" s="14"/>
      <c r="G5" s="89"/>
      <c r="H5" s="90"/>
      <c r="I5" s="89">
        <v>95</v>
      </c>
      <c r="J5" s="91"/>
    </row>
    <row r="6" spans="1:11" s="119" customFormat="1" hidden="1" outlineLevel="2" x14ac:dyDescent="0.25">
      <c r="A6" s="15" t="s">
        <v>10</v>
      </c>
      <c r="B6" s="87"/>
      <c r="C6" s="92">
        <v>44244</v>
      </c>
      <c r="D6" s="17" t="s">
        <v>142</v>
      </c>
      <c r="E6" s="16" t="s">
        <v>290</v>
      </c>
      <c r="F6" s="14" t="s">
        <v>37</v>
      </c>
      <c r="G6" s="89"/>
      <c r="H6" s="90"/>
      <c r="I6" s="89">
        <v>100</v>
      </c>
      <c r="J6" s="91"/>
    </row>
    <row r="7" spans="1:11" s="119" customFormat="1" hidden="1" outlineLevel="2" x14ac:dyDescent="0.25">
      <c r="A7" s="15" t="s">
        <v>10</v>
      </c>
      <c r="B7" s="87"/>
      <c r="C7" s="92">
        <v>44249</v>
      </c>
      <c r="D7" s="17" t="s">
        <v>66</v>
      </c>
      <c r="E7" s="16" t="s">
        <v>67</v>
      </c>
      <c r="F7" s="14"/>
      <c r="G7" s="89"/>
      <c r="H7" s="90"/>
      <c r="I7" s="89">
        <v>130</v>
      </c>
      <c r="J7" s="91"/>
    </row>
    <row r="8" spans="1:11" s="119" customFormat="1" hidden="1" outlineLevel="2" x14ac:dyDescent="0.25">
      <c r="A8" s="15" t="s">
        <v>10</v>
      </c>
      <c r="B8" s="87"/>
      <c r="C8" s="92">
        <v>44271</v>
      </c>
      <c r="D8" s="17" t="s">
        <v>66</v>
      </c>
      <c r="E8" s="16" t="s">
        <v>67</v>
      </c>
      <c r="F8" s="14"/>
      <c r="G8" s="89"/>
      <c r="H8" s="90"/>
      <c r="I8" s="89">
        <v>100</v>
      </c>
      <c r="J8" s="91"/>
    </row>
    <row r="9" spans="1:11" s="119" customFormat="1" hidden="1" outlineLevel="2" x14ac:dyDescent="0.25">
      <c r="A9" s="15" t="s">
        <v>10</v>
      </c>
      <c r="B9" s="87"/>
      <c r="C9" s="92">
        <v>44286</v>
      </c>
      <c r="D9" s="17" t="s">
        <v>66</v>
      </c>
      <c r="E9" s="16" t="s">
        <v>67</v>
      </c>
      <c r="F9" s="14"/>
      <c r="G9" s="89"/>
      <c r="H9" s="90"/>
      <c r="I9" s="89">
        <v>85</v>
      </c>
      <c r="J9" s="91"/>
    </row>
    <row r="10" spans="1:11" s="119" customFormat="1" hidden="1" outlineLevel="2" x14ac:dyDescent="0.25">
      <c r="A10" s="15" t="s">
        <v>10</v>
      </c>
      <c r="B10" s="87"/>
      <c r="C10" s="92">
        <v>44300</v>
      </c>
      <c r="D10" s="17" t="s">
        <v>142</v>
      </c>
      <c r="E10" s="16" t="s">
        <v>290</v>
      </c>
      <c r="F10" s="14" t="s">
        <v>37</v>
      </c>
      <c r="G10" s="89"/>
      <c r="H10" s="90"/>
      <c r="I10" s="89">
        <v>50</v>
      </c>
      <c r="J10" s="91"/>
    </row>
    <row r="11" spans="1:11" s="119" customFormat="1" hidden="1" outlineLevel="2" x14ac:dyDescent="0.25">
      <c r="A11" s="15" t="s">
        <v>10</v>
      </c>
      <c r="B11" s="87"/>
      <c r="C11" s="92">
        <v>44341</v>
      </c>
      <c r="D11" s="17" t="s">
        <v>66</v>
      </c>
      <c r="E11" s="16" t="s">
        <v>67</v>
      </c>
      <c r="F11" s="14"/>
      <c r="G11" s="95"/>
      <c r="H11" s="97"/>
      <c r="I11" s="89">
        <v>65</v>
      </c>
      <c r="J11" s="91"/>
    </row>
    <row r="12" spans="1:11" s="119" customFormat="1" hidden="1" outlineLevel="2" x14ac:dyDescent="0.25">
      <c r="A12" s="15" t="s">
        <v>10</v>
      </c>
      <c r="B12" s="87"/>
      <c r="C12" s="17">
        <v>44400</v>
      </c>
      <c r="D12" s="17" t="s">
        <v>66</v>
      </c>
      <c r="E12" s="16" t="s">
        <v>67</v>
      </c>
      <c r="F12" s="14"/>
      <c r="G12" s="18"/>
      <c r="H12" s="19"/>
      <c r="I12" s="18">
        <v>65</v>
      </c>
      <c r="J12" s="20"/>
    </row>
    <row r="13" spans="1:11" s="119" customFormat="1" hidden="1" outlineLevel="2" x14ac:dyDescent="0.25">
      <c r="A13" s="15" t="s">
        <v>10</v>
      </c>
      <c r="B13" s="87"/>
      <c r="C13" s="17">
        <v>44452</v>
      </c>
      <c r="D13" s="17" t="s">
        <v>142</v>
      </c>
      <c r="E13" s="16" t="s">
        <v>290</v>
      </c>
      <c r="F13" s="14" t="s">
        <v>37</v>
      </c>
      <c r="G13" s="18"/>
      <c r="H13" s="19"/>
      <c r="I13" s="18">
        <v>100</v>
      </c>
      <c r="J13" s="20"/>
    </row>
    <row r="14" spans="1:11" s="119" customFormat="1" hidden="1" outlineLevel="2" x14ac:dyDescent="0.25">
      <c r="A14" s="15" t="s">
        <v>10</v>
      </c>
      <c r="B14" s="87"/>
      <c r="C14" s="17">
        <v>44498</v>
      </c>
      <c r="D14" s="17" t="s">
        <v>66</v>
      </c>
      <c r="E14" s="16" t="s">
        <v>67</v>
      </c>
      <c r="F14" s="14"/>
      <c r="G14" s="18"/>
      <c r="H14" s="19"/>
      <c r="I14" s="18">
        <v>115</v>
      </c>
      <c r="J14" s="20"/>
    </row>
    <row r="15" spans="1:11" s="119" customFormat="1" hidden="1" outlineLevel="2" x14ac:dyDescent="0.25">
      <c r="A15" s="15" t="s">
        <v>10</v>
      </c>
      <c r="B15" s="87"/>
      <c r="C15" s="17">
        <v>44557</v>
      </c>
      <c r="D15" s="17" t="s">
        <v>142</v>
      </c>
      <c r="E15" s="16" t="s">
        <v>290</v>
      </c>
      <c r="F15" s="14" t="s">
        <v>37</v>
      </c>
      <c r="G15" s="18"/>
      <c r="H15" s="19"/>
      <c r="I15" s="18">
        <v>25</v>
      </c>
      <c r="J15" s="20"/>
    </row>
    <row r="16" spans="1:11" s="119" customFormat="1" hidden="1" outlineLevel="2" x14ac:dyDescent="0.25">
      <c r="A16" s="15" t="s">
        <v>10</v>
      </c>
      <c r="B16" s="87"/>
      <c r="C16" s="17">
        <v>44557</v>
      </c>
      <c r="D16" s="17" t="s">
        <v>142</v>
      </c>
      <c r="E16" s="16" t="s">
        <v>290</v>
      </c>
      <c r="F16" s="14" t="s">
        <v>37</v>
      </c>
      <c r="G16" s="18"/>
      <c r="H16" s="19"/>
      <c r="I16" s="18">
        <v>25</v>
      </c>
      <c r="J16" s="20"/>
    </row>
    <row r="17" spans="1:10" s="119" customFormat="1" hidden="1" outlineLevel="2" x14ac:dyDescent="0.25">
      <c r="A17" s="15" t="s">
        <v>10</v>
      </c>
      <c r="B17" s="87"/>
      <c r="C17" s="17">
        <v>44558</v>
      </c>
      <c r="D17" s="17" t="s">
        <v>522</v>
      </c>
      <c r="E17" s="16" t="s">
        <v>290</v>
      </c>
      <c r="F17" s="14" t="s">
        <v>37</v>
      </c>
      <c r="G17" s="18"/>
      <c r="H17" s="19"/>
      <c r="I17" s="18">
        <v>100</v>
      </c>
      <c r="J17" s="20"/>
    </row>
    <row r="18" spans="1:10" s="119" customFormat="1" outlineLevel="1" collapsed="1" x14ac:dyDescent="0.25">
      <c r="A18" s="13" t="s">
        <v>209</v>
      </c>
      <c r="B18" s="87"/>
      <c r="C18" s="17"/>
      <c r="D18" s="38" t="str">
        <f>VLOOKUP(A17,TM!$1:$31,2)</f>
        <v>OFFERTE</v>
      </c>
      <c r="E18" s="16"/>
      <c r="F18" s="14"/>
      <c r="G18" s="18">
        <f>SUBTOTAL(9,G4:G17)</f>
        <v>0</v>
      </c>
      <c r="H18" s="195">
        <f>SUBTOTAL(9,H4:H17)</f>
        <v>0</v>
      </c>
      <c r="I18" s="18">
        <f>SUBTOTAL(9,I4:I17)</f>
        <v>1655</v>
      </c>
      <c r="J18" s="20">
        <f>SUBTOTAL(9,J4:J17)</f>
        <v>0</v>
      </c>
    </row>
    <row r="19" spans="1:10" s="119" customFormat="1" hidden="1" outlineLevel="2" x14ac:dyDescent="0.25">
      <c r="A19" s="15" t="s">
        <v>12</v>
      </c>
      <c r="B19" s="87"/>
      <c r="C19" s="92">
        <v>44258</v>
      </c>
      <c r="D19" s="17" t="s">
        <v>49</v>
      </c>
      <c r="E19" s="16" t="s">
        <v>371</v>
      </c>
      <c r="F19" s="14" t="s">
        <v>372</v>
      </c>
      <c r="G19" s="89"/>
      <c r="H19" s="24"/>
      <c r="I19" s="89">
        <v>2184.65</v>
      </c>
      <c r="J19" s="91"/>
    </row>
    <row r="20" spans="1:10" s="119" customFormat="1" hidden="1" outlineLevel="2" x14ac:dyDescent="0.25">
      <c r="A20" s="15" t="s">
        <v>12</v>
      </c>
      <c r="B20" s="87"/>
      <c r="C20" s="92">
        <v>44293</v>
      </c>
      <c r="D20" s="17" t="s">
        <v>49</v>
      </c>
      <c r="E20" s="16" t="s">
        <v>82</v>
      </c>
      <c r="F20" s="14" t="s">
        <v>384</v>
      </c>
      <c r="G20" s="89"/>
      <c r="H20" s="90"/>
      <c r="I20" s="89">
        <v>20000</v>
      </c>
      <c r="J20" s="91"/>
    </row>
    <row r="21" spans="1:10" s="119" customFormat="1" hidden="1" outlineLevel="2" x14ac:dyDescent="0.25">
      <c r="A21" s="15" t="s">
        <v>12</v>
      </c>
      <c r="B21" s="87" t="s">
        <v>399</v>
      </c>
      <c r="C21" s="92">
        <v>44361</v>
      </c>
      <c r="D21" s="17" t="s">
        <v>422</v>
      </c>
      <c r="E21" s="16" t="s">
        <v>82</v>
      </c>
      <c r="F21" s="14" t="s">
        <v>423</v>
      </c>
      <c r="G21" s="89"/>
      <c r="H21" s="90"/>
      <c r="I21" s="89">
        <v>15200</v>
      </c>
      <c r="J21" s="20"/>
    </row>
    <row r="22" spans="1:10" s="119" customFormat="1" hidden="1" outlineLevel="2" x14ac:dyDescent="0.25">
      <c r="A22" s="15" t="s">
        <v>12</v>
      </c>
      <c r="B22" s="87">
        <v>1414</v>
      </c>
      <c r="C22" s="17">
        <v>44441</v>
      </c>
      <c r="D22" s="17" t="s">
        <v>49</v>
      </c>
      <c r="E22" s="16" t="s">
        <v>82</v>
      </c>
      <c r="F22" s="14" t="s">
        <v>455</v>
      </c>
      <c r="G22" s="18"/>
      <c r="H22" s="19"/>
      <c r="I22" s="18">
        <v>7200</v>
      </c>
      <c r="J22" s="20"/>
    </row>
    <row r="23" spans="1:10" s="119" customFormat="1" hidden="1" outlineLevel="2" x14ac:dyDescent="0.25">
      <c r="A23" s="15" t="s">
        <v>12</v>
      </c>
      <c r="B23" s="87"/>
      <c r="C23" s="17">
        <v>44468</v>
      </c>
      <c r="D23" s="17" t="s">
        <v>461</v>
      </c>
      <c r="E23" s="16" t="s">
        <v>68</v>
      </c>
      <c r="F23" s="14" t="s">
        <v>504</v>
      </c>
      <c r="G23" s="18"/>
      <c r="H23" s="19"/>
      <c r="I23" s="18">
        <v>390</v>
      </c>
      <c r="J23" s="20"/>
    </row>
    <row r="24" spans="1:10" s="119" customFormat="1" hidden="1" outlineLevel="2" x14ac:dyDescent="0.25">
      <c r="A24" s="15" t="s">
        <v>12</v>
      </c>
      <c r="B24" s="87"/>
      <c r="C24" s="17">
        <v>44469</v>
      </c>
      <c r="D24" s="17" t="s">
        <v>465</v>
      </c>
      <c r="E24" s="16" t="s">
        <v>68</v>
      </c>
      <c r="F24" s="14" t="s">
        <v>466</v>
      </c>
      <c r="G24" s="18"/>
      <c r="H24" s="19"/>
      <c r="I24" s="18">
        <v>65</v>
      </c>
      <c r="J24" s="20"/>
    </row>
    <row r="25" spans="1:10" s="119" customFormat="1" hidden="1" outlineLevel="2" x14ac:dyDescent="0.25">
      <c r="A25" s="15" t="s">
        <v>12</v>
      </c>
      <c r="B25" s="87"/>
      <c r="C25" s="17">
        <v>44477</v>
      </c>
      <c r="D25" s="17" t="s">
        <v>473</v>
      </c>
      <c r="E25" s="16" t="s">
        <v>68</v>
      </c>
      <c r="F25" s="14" t="s">
        <v>505</v>
      </c>
      <c r="G25" s="18"/>
      <c r="H25" s="19"/>
      <c r="I25" s="18">
        <v>1040</v>
      </c>
      <c r="J25" s="20"/>
    </row>
    <row r="26" spans="1:10" s="119" customFormat="1" hidden="1" outlineLevel="2" x14ac:dyDescent="0.25">
      <c r="A26" s="15" t="s">
        <v>12</v>
      </c>
      <c r="B26" s="87"/>
      <c r="C26" s="17">
        <v>44490</v>
      </c>
      <c r="D26" s="17" t="s">
        <v>479</v>
      </c>
      <c r="E26" s="16" t="s">
        <v>68</v>
      </c>
      <c r="F26" s="14" t="s">
        <v>504</v>
      </c>
      <c r="G26" s="18"/>
      <c r="H26" s="19"/>
      <c r="I26" s="18">
        <v>390</v>
      </c>
      <c r="J26" s="20"/>
    </row>
    <row r="27" spans="1:10" s="119" customFormat="1" hidden="1" outlineLevel="2" x14ac:dyDescent="0.25">
      <c r="A27" s="15" t="s">
        <v>12</v>
      </c>
      <c r="B27" s="87"/>
      <c r="C27" s="17">
        <v>44551</v>
      </c>
      <c r="D27" s="17" t="s">
        <v>512</v>
      </c>
      <c r="E27" s="16" t="s">
        <v>68</v>
      </c>
      <c r="F27" s="14" t="s">
        <v>28</v>
      </c>
      <c r="G27" s="18"/>
      <c r="H27" s="19"/>
      <c r="I27" s="18">
        <v>1500</v>
      </c>
      <c r="J27" s="20"/>
    </row>
    <row r="28" spans="1:10" s="119" customFormat="1" hidden="1" outlineLevel="2" x14ac:dyDescent="0.25">
      <c r="A28" s="15" t="s">
        <v>12</v>
      </c>
      <c r="B28" s="87"/>
      <c r="C28" s="17">
        <v>44554</v>
      </c>
      <c r="D28" s="17" t="s">
        <v>294</v>
      </c>
      <c r="E28" s="16" t="s">
        <v>68</v>
      </c>
      <c r="F28" s="14" t="s">
        <v>28</v>
      </c>
      <c r="G28" s="18"/>
      <c r="H28" s="19"/>
      <c r="I28" s="18">
        <v>1500</v>
      </c>
      <c r="J28" s="20"/>
    </row>
    <row r="29" spans="1:10" s="119" customFormat="1" hidden="1" outlineLevel="2" x14ac:dyDescent="0.25">
      <c r="A29" s="15" t="s">
        <v>12</v>
      </c>
      <c r="B29" s="87"/>
      <c r="C29" s="17">
        <v>44554</v>
      </c>
      <c r="D29" s="17" t="s">
        <v>465</v>
      </c>
      <c r="E29" s="16" t="s">
        <v>68</v>
      </c>
      <c r="F29" s="14" t="s">
        <v>519</v>
      </c>
      <c r="G29" s="18"/>
      <c r="H29" s="19"/>
      <c r="I29" s="18">
        <v>130</v>
      </c>
      <c r="J29" s="20"/>
    </row>
    <row r="30" spans="1:10" s="119" customFormat="1" hidden="1" outlineLevel="2" x14ac:dyDescent="0.25">
      <c r="A30" s="15" t="s">
        <v>12</v>
      </c>
      <c r="B30" s="87"/>
      <c r="C30" s="17">
        <v>44554</v>
      </c>
      <c r="D30" s="17" t="s">
        <v>520</v>
      </c>
      <c r="E30" s="16" t="s">
        <v>68</v>
      </c>
      <c r="F30" s="14" t="s">
        <v>504</v>
      </c>
      <c r="G30" s="18"/>
      <c r="H30" s="19"/>
      <c r="I30" s="18">
        <v>390</v>
      </c>
      <c r="J30" s="20"/>
    </row>
    <row r="31" spans="1:10" s="119" customFormat="1" outlineLevel="1" collapsed="1" x14ac:dyDescent="0.25">
      <c r="A31" s="13" t="s">
        <v>210</v>
      </c>
      <c r="B31" s="87"/>
      <c r="C31" s="17"/>
      <c r="D31" s="38" t="str">
        <f>VLOOKUP(A30,TM!$1:$31,2)</f>
        <v>CONTRIBUTI</v>
      </c>
      <c r="E31" s="16"/>
      <c r="F31" s="14"/>
      <c r="G31" s="18">
        <f>SUBTOTAL(9,G19:G30)</f>
        <v>0</v>
      </c>
      <c r="H31" s="19">
        <f>SUBTOTAL(9,H19:H30)</f>
        <v>0</v>
      </c>
      <c r="I31" s="18">
        <f>SUBTOTAL(9,I19:I30)</f>
        <v>49989.65</v>
      </c>
      <c r="J31" s="20">
        <f>SUBTOTAL(9,J19:J30)</f>
        <v>0</v>
      </c>
    </row>
    <row r="32" spans="1:10" s="119" customFormat="1" hidden="1" outlineLevel="2" x14ac:dyDescent="0.25">
      <c r="A32" s="15" t="s">
        <v>29</v>
      </c>
      <c r="B32" s="87"/>
      <c r="C32" s="17">
        <v>44561</v>
      </c>
      <c r="D32" s="17" t="s">
        <v>27</v>
      </c>
      <c r="E32" s="16"/>
      <c r="F32" s="14" t="s">
        <v>524</v>
      </c>
      <c r="G32" s="18"/>
      <c r="H32" s="19"/>
      <c r="I32" s="18">
        <v>23.05</v>
      </c>
      <c r="J32" s="20"/>
    </row>
    <row r="33" spans="1:10" s="119" customFormat="1" outlineLevel="1" collapsed="1" x14ac:dyDescent="0.25">
      <c r="A33" s="13" t="s">
        <v>298</v>
      </c>
      <c r="B33" s="87"/>
      <c r="C33" s="17"/>
      <c r="D33" s="38" t="str">
        <f>VLOOKUP(A32,TM!$1:$31,2)</f>
        <v>COMPETENZE BANCARIE</v>
      </c>
      <c r="E33" s="16"/>
      <c r="F33" s="14"/>
      <c r="G33" s="18">
        <f>SUBTOTAL(9,G32:G32)</f>
        <v>0</v>
      </c>
      <c r="H33" s="19">
        <f>SUBTOTAL(9,H32:H32)</f>
        <v>0</v>
      </c>
      <c r="I33" s="18">
        <f>SUBTOTAL(9,I32:I32)</f>
        <v>23.05</v>
      </c>
      <c r="J33" s="20">
        <f>SUBTOTAL(9,J32:J32)</f>
        <v>0</v>
      </c>
    </row>
    <row r="34" spans="1:10" s="119" customFormat="1" hidden="1" outlineLevel="2" x14ac:dyDescent="0.25">
      <c r="A34" s="15" t="s">
        <v>200</v>
      </c>
      <c r="B34" s="87"/>
      <c r="C34" s="17">
        <v>44378</v>
      </c>
      <c r="D34" s="17" t="s">
        <v>33</v>
      </c>
      <c r="E34" s="16"/>
      <c r="F34" s="14" t="s">
        <v>432</v>
      </c>
      <c r="G34" s="18"/>
      <c r="H34" s="19"/>
      <c r="I34" s="18">
        <v>37.06</v>
      </c>
      <c r="J34" s="20"/>
    </row>
    <row r="35" spans="1:10" s="119" customFormat="1" outlineLevel="1" collapsed="1" x14ac:dyDescent="0.25">
      <c r="A35" s="13" t="s">
        <v>212</v>
      </c>
      <c r="B35" s="87"/>
      <c r="C35" s="17"/>
      <c r="D35" s="38" t="str">
        <f>VLOOKUP(A34,TM!$1:$31,2)</f>
        <v>ACCREDITI VARI</v>
      </c>
      <c r="E35" s="16"/>
      <c r="F35" s="14"/>
      <c r="G35" s="18">
        <f>SUBTOTAL(9,G34:G34)</f>
        <v>0</v>
      </c>
      <c r="H35" s="19">
        <f>SUBTOTAL(9,H34:H34)</f>
        <v>0</v>
      </c>
      <c r="I35" s="18">
        <f>SUBTOTAL(9,I34:I34)</f>
        <v>37.06</v>
      </c>
      <c r="J35" s="20">
        <f>SUBTOTAL(9,J34:J34)</f>
        <v>0</v>
      </c>
    </row>
    <row r="36" spans="1:10" s="119" customFormat="1" hidden="1" outlineLevel="2" x14ac:dyDescent="0.25">
      <c r="A36" s="15" t="s">
        <v>23</v>
      </c>
      <c r="B36" s="87"/>
      <c r="C36" s="92">
        <v>44209</v>
      </c>
      <c r="D36" s="17" t="s">
        <v>27</v>
      </c>
      <c r="E36" s="94"/>
      <c r="F36" s="14" t="s">
        <v>31</v>
      </c>
      <c r="G36" s="95">
        <v>100</v>
      </c>
      <c r="H36" s="90"/>
      <c r="I36" s="89"/>
      <c r="J36" s="91">
        <v>100</v>
      </c>
    </row>
    <row r="37" spans="1:10" s="119" customFormat="1" hidden="1" outlineLevel="2" x14ac:dyDescent="0.25">
      <c r="A37" s="15" t="s">
        <v>23</v>
      </c>
      <c r="B37" s="87"/>
      <c r="C37" s="17">
        <v>44362</v>
      </c>
      <c r="D37" s="17"/>
      <c r="E37" s="16"/>
      <c r="F37" s="14" t="s">
        <v>31</v>
      </c>
      <c r="G37" s="18">
        <v>120</v>
      </c>
      <c r="H37" s="19"/>
      <c r="I37" s="18"/>
      <c r="J37" s="20">
        <v>120</v>
      </c>
    </row>
    <row r="38" spans="1:10" s="119" customFormat="1" hidden="1" outlineLevel="2" x14ac:dyDescent="0.25">
      <c r="A38" s="15" t="s">
        <v>23</v>
      </c>
      <c r="B38" s="87"/>
      <c r="C38" s="17">
        <v>44515</v>
      </c>
      <c r="D38" s="17" t="s">
        <v>27</v>
      </c>
      <c r="E38" s="16"/>
      <c r="F38" s="14" t="s">
        <v>31</v>
      </c>
      <c r="G38" s="18">
        <v>250</v>
      </c>
      <c r="H38" s="19"/>
      <c r="I38" s="18"/>
      <c r="J38" s="20">
        <v>250</v>
      </c>
    </row>
    <row r="39" spans="1:10" s="119" customFormat="1" hidden="1" outlineLevel="2" x14ac:dyDescent="0.25">
      <c r="A39" s="15" t="s">
        <v>23</v>
      </c>
      <c r="B39" s="87"/>
      <c r="C39" s="17">
        <v>44516</v>
      </c>
      <c r="D39" s="17" t="s">
        <v>27</v>
      </c>
      <c r="E39" s="16"/>
      <c r="F39" s="14" t="s">
        <v>31</v>
      </c>
      <c r="G39" s="18">
        <v>250</v>
      </c>
      <c r="H39" s="19"/>
      <c r="I39" s="18"/>
      <c r="J39" s="20">
        <v>250</v>
      </c>
    </row>
    <row r="40" spans="1:10" s="119" customFormat="1" hidden="1" outlineLevel="2" x14ac:dyDescent="0.25">
      <c r="A40" s="15" t="s">
        <v>23</v>
      </c>
      <c r="B40" s="87"/>
      <c r="C40" s="17">
        <v>44553</v>
      </c>
      <c r="D40" s="17" t="s">
        <v>27</v>
      </c>
      <c r="E40" s="16"/>
      <c r="F40" s="14" t="s">
        <v>31</v>
      </c>
      <c r="G40" s="18">
        <v>150</v>
      </c>
      <c r="H40" s="19"/>
      <c r="I40" s="18"/>
      <c r="J40" s="20">
        <v>150</v>
      </c>
    </row>
    <row r="41" spans="1:10" s="119" customFormat="1" outlineLevel="1" collapsed="1" x14ac:dyDescent="0.25">
      <c r="A41" s="13" t="s">
        <v>213</v>
      </c>
      <c r="B41" s="87"/>
      <c r="C41" s="17"/>
      <c r="D41" s="38" t="str">
        <f>VLOOKUP(A40,TM!$1:$31,2)</f>
        <v>PRELIEVO</v>
      </c>
      <c r="E41" s="16"/>
      <c r="F41" s="14"/>
      <c r="G41" s="18">
        <f>SUBTOTAL(9,G36:G40)</f>
        <v>870</v>
      </c>
      <c r="H41" s="19">
        <f>SUBTOTAL(9,H36:H40)</f>
        <v>0</v>
      </c>
      <c r="I41" s="18">
        <f>SUBTOTAL(9,I36:I40)</f>
        <v>0</v>
      </c>
      <c r="J41" s="20">
        <f>SUBTOTAL(9,J36:J40)</f>
        <v>870</v>
      </c>
    </row>
    <row r="42" spans="1:10" s="119" customFormat="1" hidden="1" outlineLevel="2" x14ac:dyDescent="0.25">
      <c r="A42" s="15" t="s">
        <v>15</v>
      </c>
      <c r="B42" s="87"/>
      <c r="C42" s="17">
        <v>44245</v>
      </c>
      <c r="D42" s="17" t="s">
        <v>46</v>
      </c>
      <c r="E42" s="16" t="s">
        <v>117</v>
      </c>
      <c r="F42" s="14" t="s">
        <v>365</v>
      </c>
      <c r="G42" s="18"/>
      <c r="H42" s="19">
        <v>29</v>
      </c>
      <c r="I42" s="18"/>
      <c r="J42" s="20"/>
    </row>
    <row r="43" spans="1:10" s="119" customFormat="1" hidden="1" outlineLevel="2" x14ac:dyDescent="0.25">
      <c r="A43" s="15" t="s">
        <v>15</v>
      </c>
      <c r="B43" s="87">
        <v>443</v>
      </c>
      <c r="C43" s="92">
        <v>44292</v>
      </c>
      <c r="D43" s="17" t="s">
        <v>381</v>
      </c>
      <c r="E43" s="16" t="s">
        <v>117</v>
      </c>
      <c r="F43" s="14" t="s">
        <v>382</v>
      </c>
      <c r="G43" s="89"/>
      <c r="H43" s="90"/>
      <c r="I43" s="89"/>
      <c r="J43" s="91">
        <v>149.5</v>
      </c>
    </row>
    <row r="44" spans="1:10" s="119" customFormat="1" hidden="1" outlineLevel="2" x14ac:dyDescent="0.25">
      <c r="A44" s="15" t="s">
        <v>15</v>
      </c>
      <c r="B44" s="87">
        <v>1035</v>
      </c>
      <c r="C44" s="17">
        <v>44455</v>
      </c>
      <c r="D44" s="17" t="s">
        <v>189</v>
      </c>
      <c r="E44" s="16"/>
      <c r="F44" s="14" t="s">
        <v>459</v>
      </c>
      <c r="G44" s="18"/>
      <c r="H44" s="19"/>
      <c r="I44" s="18"/>
      <c r="J44" s="20">
        <v>85.4</v>
      </c>
    </row>
    <row r="45" spans="1:10" s="119" customFormat="1" hidden="1" outlineLevel="2" x14ac:dyDescent="0.25">
      <c r="A45" s="15" t="s">
        <v>15</v>
      </c>
      <c r="B45" s="87">
        <v>1035</v>
      </c>
      <c r="C45" s="17">
        <v>44553</v>
      </c>
      <c r="D45" s="17" t="s">
        <v>516</v>
      </c>
      <c r="E45" s="16" t="s">
        <v>117</v>
      </c>
      <c r="F45" s="14" t="s">
        <v>517</v>
      </c>
      <c r="G45" s="18"/>
      <c r="H45" s="19">
        <v>40.86</v>
      </c>
      <c r="I45" s="18"/>
      <c r="J45" s="20"/>
    </row>
    <row r="46" spans="1:10" s="119" customFormat="1" hidden="1" outlineLevel="2" x14ac:dyDescent="0.25">
      <c r="A46" s="15" t="s">
        <v>15</v>
      </c>
      <c r="B46" s="87">
        <v>1035</v>
      </c>
      <c r="C46" s="17">
        <v>44553</v>
      </c>
      <c r="D46" s="17" t="s">
        <v>516</v>
      </c>
      <c r="E46" s="16" t="s">
        <v>117</v>
      </c>
      <c r="F46" s="14" t="s">
        <v>518</v>
      </c>
      <c r="G46" s="18"/>
      <c r="H46" s="19">
        <v>34</v>
      </c>
      <c r="I46" s="18"/>
      <c r="J46" s="20"/>
    </row>
    <row r="47" spans="1:10" s="119" customFormat="1" outlineLevel="1" collapsed="1" x14ac:dyDescent="0.25">
      <c r="A47" s="13" t="s">
        <v>257</v>
      </c>
      <c r="B47" s="87"/>
      <c r="C47" s="17"/>
      <c r="D47" s="38" t="str">
        <f>VLOOKUP(A46,TM!$1:$31,2)</f>
        <v>PROD. di CONSUMO NO ATTIV</v>
      </c>
      <c r="E47" s="16"/>
      <c r="F47" s="14"/>
      <c r="G47" s="18">
        <f>SUBTOTAL(9,G42:G46)</f>
        <v>0</v>
      </c>
      <c r="H47" s="19">
        <f>SUBTOTAL(9,H42:H46)</f>
        <v>103.86</v>
      </c>
      <c r="I47" s="18">
        <f>SUBTOTAL(9,I42:I46)</f>
        <v>0</v>
      </c>
      <c r="J47" s="20">
        <f>SUBTOTAL(9,J42:J46)</f>
        <v>234.9</v>
      </c>
    </row>
    <row r="48" spans="1:10" s="119" customFormat="1" hidden="1" outlineLevel="2" x14ac:dyDescent="0.25">
      <c r="A48" s="15" t="s">
        <v>16</v>
      </c>
      <c r="B48" s="87">
        <v>443</v>
      </c>
      <c r="C48" s="92">
        <v>44205</v>
      </c>
      <c r="D48" s="17" t="s">
        <v>83</v>
      </c>
      <c r="E48" s="16" t="s">
        <v>48</v>
      </c>
      <c r="F48" s="14" t="s">
        <v>48</v>
      </c>
      <c r="G48" s="89"/>
      <c r="H48" s="90">
        <v>80</v>
      </c>
      <c r="I48" s="89"/>
      <c r="J48" s="91"/>
    </row>
    <row r="49" spans="1:10" s="119" customFormat="1" hidden="1" outlineLevel="2" x14ac:dyDescent="0.25">
      <c r="A49" s="15" t="s">
        <v>16</v>
      </c>
      <c r="B49" s="87"/>
      <c r="C49" s="92">
        <v>44205</v>
      </c>
      <c r="D49" s="17" t="s">
        <v>354</v>
      </c>
      <c r="E49" s="16" t="s">
        <v>71</v>
      </c>
      <c r="F49" s="14" t="s">
        <v>355</v>
      </c>
      <c r="G49" s="89"/>
      <c r="H49" s="90">
        <v>20</v>
      </c>
      <c r="I49" s="89"/>
      <c r="J49" s="91"/>
    </row>
    <row r="50" spans="1:10" s="119" customFormat="1" hidden="1" outlineLevel="2" x14ac:dyDescent="0.25">
      <c r="A50" s="15" t="s">
        <v>16</v>
      </c>
      <c r="B50" s="87">
        <v>443</v>
      </c>
      <c r="C50" s="17">
        <v>44247</v>
      </c>
      <c r="D50" s="17" t="s">
        <v>83</v>
      </c>
      <c r="E50" s="16" t="s">
        <v>48</v>
      </c>
      <c r="F50" s="14"/>
      <c r="G50" s="18"/>
      <c r="H50" s="19">
        <v>20</v>
      </c>
      <c r="I50" s="18"/>
      <c r="J50" s="20"/>
    </row>
    <row r="51" spans="1:10" s="119" customFormat="1" hidden="1" outlineLevel="2" x14ac:dyDescent="0.25">
      <c r="A51" s="15" t="s">
        <v>16</v>
      </c>
      <c r="B51" s="87">
        <v>443</v>
      </c>
      <c r="C51" s="17">
        <v>44249</v>
      </c>
      <c r="D51" s="17" t="s">
        <v>83</v>
      </c>
      <c r="E51" s="16" t="s">
        <v>48</v>
      </c>
      <c r="F51" s="14"/>
      <c r="G51" s="18"/>
      <c r="H51" s="19">
        <v>50</v>
      </c>
      <c r="I51" s="18"/>
      <c r="J51" s="20"/>
    </row>
    <row r="52" spans="1:10" s="119" customFormat="1" hidden="1" outlineLevel="2" x14ac:dyDescent="0.25">
      <c r="A52" s="15" t="s">
        <v>16</v>
      </c>
      <c r="B52" s="87">
        <v>443</v>
      </c>
      <c r="C52" s="92">
        <v>44259</v>
      </c>
      <c r="D52" s="17" t="s">
        <v>83</v>
      </c>
      <c r="E52" s="16" t="s">
        <v>48</v>
      </c>
      <c r="F52" s="14" t="s">
        <v>374</v>
      </c>
      <c r="G52" s="89"/>
      <c r="H52" s="90"/>
      <c r="I52" s="89"/>
      <c r="J52" s="91">
        <v>110</v>
      </c>
    </row>
    <row r="53" spans="1:10" s="119" customFormat="1" hidden="1" outlineLevel="2" x14ac:dyDescent="0.25">
      <c r="A53" s="15" t="s">
        <v>16</v>
      </c>
      <c r="B53" s="87">
        <v>443</v>
      </c>
      <c r="C53" s="17">
        <v>44293</v>
      </c>
      <c r="D53" s="17" t="s">
        <v>83</v>
      </c>
      <c r="E53" s="16" t="s">
        <v>48</v>
      </c>
      <c r="F53" s="14" t="s">
        <v>383</v>
      </c>
      <c r="G53" s="89"/>
      <c r="H53" s="90"/>
      <c r="I53" s="89"/>
      <c r="J53" s="91">
        <v>208.54</v>
      </c>
    </row>
    <row r="54" spans="1:10" s="119" customFormat="1" hidden="1" outlineLevel="2" x14ac:dyDescent="0.25">
      <c r="A54" s="15" t="s">
        <v>16</v>
      </c>
      <c r="B54" s="87">
        <v>443</v>
      </c>
      <c r="C54" s="92">
        <v>44321</v>
      </c>
      <c r="D54" s="17" t="s">
        <v>391</v>
      </c>
      <c r="E54" s="16" t="s">
        <v>69</v>
      </c>
      <c r="F54" s="14" t="s">
        <v>392</v>
      </c>
      <c r="G54" s="89"/>
      <c r="H54" s="90"/>
      <c r="I54" s="89"/>
      <c r="J54" s="91">
        <v>87.43</v>
      </c>
    </row>
    <row r="55" spans="1:10" s="119" customFormat="1" hidden="1" outlineLevel="2" x14ac:dyDescent="0.25">
      <c r="A55" s="15" t="s">
        <v>16</v>
      </c>
      <c r="B55" s="87">
        <v>443</v>
      </c>
      <c r="C55" s="17">
        <v>44322</v>
      </c>
      <c r="D55" s="17" t="s">
        <v>83</v>
      </c>
      <c r="E55" s="16" t="s">
        <v>48</v>
      </c>
      <c r="F55" s="14" t="s">
        <v>393</v>
      </c>
      <c r="G55" s="89"/>
      <c r="H55" s="90"/>
      <c r="I55" s="89"/>
      <c r="J55" s="91">
        <v>200</v>
      </c>
    </row>
    <row r="56" spans="1:10" s="119" customFormat="1" hidden="1" outlineLevel="2" x14ac:dyDescent="0.25">
      <c r="A56" s="15" t="s">
        <v>16</v>
      </c>
      <c r="B56" s="87">
        <v>443</v>
      </c>
      <c r="C56" s="92">
        <v>44347</v>
      </c>
      <c r="D56" s="17" t="s">
        <v>407</v>
      </c>
      <c r="E56" s="16" t="s">
        <v>71</v>
      </c>
      <c r="F56" s="14" t="s">
        <v>408</v>
      </c>
      <c r="G56" s="89"/>
      <c r="H56" s="90"/>
      <c r="I56" s="89"/>
      <c r="J56" s="91">
        <v>88.68</v>
      </c>
    </row>
    <row r="57" spans="1:10" s="119" customFormat="1" hidden="1" outlineLevel="2" x14ac:dyDescent="0.25">
      <c r="A57" s="15" t="s">
        <v>16</v>
      </c>
      <c r="B57" s="87">
        <v>443</v>
      </c>
      <c r="C57" s="17">
        <v>44352</v>
      </c>
      <c r="D57" s="17" t="s">
        <v>413</v>
      </c>
      <c r="E57" s="16" t="s">
        <v>70</v>
      </c>
      <c r="F57" s="14" t="s">
        <v>414</v>
      </c>
      <c r="G57" s="89"/>
      <c r="H57" s="90"/>
      <c r="I57" s="89"/>
      <c r="J57" s="91">
        <v>850</v>
      </c>
    </row>
    <row r="58" spans="1:10" s="119" customFormat="1" hidden="1" outlineLevel="2" x14ac:dyDescent="0.25">
      <c r="A58" s="15" t="s">
        <v>16</v>
      </c>
      <c r="B58" s="87">
        <v>443</v>
      </c>
      <c r="C58" s="17">
        <v>44354</v>
      </c>
      <c r="D58" s="17" t="s">
        <v>83</v>
      </c>
      <c r="E58" s="16" t="s">
        <v>48</v>
      </c>
      <c r="F58" s="14" t="s">
        <v>415</v>
      </c>
      <c r="G58" s="89"/>
      <c r="H58" s="90"/>
      <c r="I58" s="89"/>
      <c r="J58" s="91">
        <v>190</v>
      </c>
    </row>
    <row r="59" spans="1:10" s="119" customFormat="1" hidden="1" outlineLevel="2" x14ac:dyDescent="0.25">
      <c r="A59" s="15" t="s">
        <v>16</v>
      </c>
      <c r="B59" s="87">
        <v>443</v>
      </c>
      <c r="C59" s="92">
        <v>44358</v>
      </c>
      <c r="D59" s="17" t="s">
        <v>420</v>
      </c>
      <c r="E59" s="16" t="s">
        <v>71</v>
      </c>
      <c r="F59" s="14" t="s">
        <v>421</v>
      </c>
      <c r="G59" s="89"/>
      <c r="H59" s="90">
        <v>65</v>
      </c>
      <c r="I59" s="89"/>
      <c r="J59" s="20"/>
    </row>
    <row r="60" spans="1:10" s="119" customFormat="1" hidden="1" outlineLevel="2" x14ac:dyDescent="0.25">
      <c r="A60" s="15" t="s">
        <v>16</v>
      </c>
      <c r="B60" s="87">
        <v>1663</v>
      </c>
      <c r="C60" s="17">
        <v>44363</v>
      </c>
      <c r="D60" s="17" t="s">
        <v>46</v>
      </c>
      <c r="E60" s="16" t="s">
        <v>72</v>
      </c>
      <c r="F60" s="14" t="s">
        <v>424</v>
      </c>
      <c r="G60" s="18"/>
      <c r="H60" s="19"/>
      <c r="I60" s="18"/>
      <c r="J60" s="20">
        <v>91.5</v>
      </c>
    </row>
    <row r="61" spans="1:10" s="119" customFormat="1" hidden="1" outlineLevel="2" x14ac:dyDescent="0.25">
      <c r="A61" s="15" t="s">
        <v>16</v>
      </c>
      <c r="B61" s="87">
        <v>443</v>
      </c>
      <c r="C61" s="17">
        <v>44385</v>
      </c>
      <c r="D61" s="17" t="s">
        <v>83</v>
      </c>
      <c r="E61" s="16" t="s">
        <v>48</v>
      </c>
      <c r="F61" s="14" t="s">
        <v>433</v>
      </c>
      <c r="G61" s="89"/>
      <c r="H61" s="90"/>
      <c r="I61" s="89"/>
      <c r="J61" s="91">
        <v>237</v>
      </c>
    </row>
    <row r="62" spans="1:10" s="119" customFormat="1" hidden="1" outlineLevel="2" x14ac:dyDescent="0.25">
      <c r="A62" s="15" t="s">
        <v>16</v>
      </c>
      <c r="B62" s="87">
        <v>1663</v>
      </c>
      <c r="C62" s="17">
        <v>44397</v>
      </c>
      <c r="D62" s="17" t="s">
        <v>443</v>
      </c>
      <c r="E62" s="16" t="s">
        <v>71</v>
      </c>
      <c r="F62" s="14" t="s">
        <v>444</v>
      </c>
      <c r="G62" s="18"/>
      <c r="H62" s="19"/>
      <c r="I62" s="18"/>
      <c r="J62" s="20">
        <v>561.20000000000005</v>
      </c>
    </row>
    <row r="63" spans="1:10" s="119" customFormat="1" hidden="1" outlineLevel="2" x14ac:dyDescent="0.25">
      <c r="A63" s="15" t="s">
        <v>16</v>
      </c>
      <c r="B63" s="87"/>
      <c r="C63" s="17">
        <v>44413</v>
      </c>
      <c r="D63" s="17" t="s">
        <v>83</v>
      </c>
      <c r="E63" s="16"/>
      <c r="F63" s="14" t="s">
        <v>448</v>
      </c>
      <c r="G63" s="18"/>
      <c r="H63" s="19"/>
      <c r="I63" s="18"/>
      <c r="J63" s="20">
        <v>137</v>
      </c>
    </row>
    <row r="64" spans="1:10" s="119" customFormat="1" hidden="1" outlineLevel="2" x14ac:dyDescent="0.25">
      <c r="A64" s="15" t="s">
        <v>16</v>
      </c>
      <c r="B64" s="87">
        <v>1035</v>
      </c>
      <c r="C64" s="17">
        <v>44442</v>
      </c>
      <c r="D64" s="17" t="s">
        <v>46</v>
      </c>
      <c r="E64" s="16" t="s">
        <v>72</v>
      </c>
      <c r="F64" s="14" t="s">
        <v>456</v>
      </c>
      <c r="G64" s="18"/>
      <c r="H64" s="19"/>
      <c r="I64" s="18"/>
      <c r="J64" s="20">
        <v>183</v>
      </c>
    </row>
    <row r="65" spans="1:10" s="119" customFormat="1" hidden="1" outlineLevel="2" x14ac:dyDescent="0.25">
      <c r="A65" s="15" t="s">
        <v>16</v>
      </c>
      <c r="B65" s="87">
        <v>1035</v>
      </c>
      <c r="C65" s="17">
        <v>44445</v>
      </c>
      <c r="D65" s="17" t="s">
        <v>83</v>
      </c>
      <c r="E65" s="16"/>
      <c r="F65" s="14" t="s">
        <v>457</v>
      </c>
      <c r="G65" s="18"/>
      <c r="H65" s="19"/>
      <c r="I65" s="18"/>
      <c r="J65" s="20">
        <v>97.99</v>
      </c>
    </row>
    <row r="66" spans="1:10" s="119" customFormat="1" hidden="1" outlineLevel="2" x14ac:dyDescent="0.25">
      <c r="A66" s="15" t="s">
        <v>16</v>
      </c>
      <c r="B66" s="87">
        <v>1035</v>
      </c>
      <c r="C66" s="17">
        <v>44476</v>
      </c>
      <c r="D66" s="17" t="s">
        <v>83</v>
      </c>
      <c r="E66" s="16" t="s">
        <v>48</v>
      </c>
      <c r="F66" s="14" t="s">
        <v>468</v>
      </c>
      <c r="G66" s="18"/>
      <c r="H66" s="19"/>
      <c r="I66" s="18"/>
      <c r="J66" s="20">
        <v>127</v>
      </c>
    </row>
    <row r="67" spans="1:10" s="119" customFormat="1" hidden="1" outlineLevel="2" x14ac:dyDescent="0.25">
      <c r="A67" s="15" t="s">
        <v>16</v>
      </c>
      <c r="B67" s="87">
        <v>1035</v>
      </c>
      <c r="C67" s="17">
        <v>44476</v>
      </c>
      <c r="D67" s="17" t="s">
        <v>46</v>
      </c>
      <c r="E67" s="16" t="s">
        <v>72</v>
      </c>
      <c r="F67" s="14" t="s">
        <v>469</v>
      </c>
      <c r="G67" s="18"/>
      <c r="H67" s="19"/>
      <c r="I67" s="18"/>
      <c r="J67" s="20">
        <v>104.43</v>
      </c>
    </row>
    <row r="68" spans="1:10" s="119" customFormat="1" hidden="1" outlineLevel="2" x14ac:dyDescent="0.25">
      <c r="A68" s="15" t="s">
        <v>16</v>
      </c>
      <c r="B68" s="87">
        <v>1035</v>
      </c>
      <c r="C68" s="17">
        <v>44508</v>
      </c>
      <c r="D68" s="17" t="s">
        <v>83</v>
      </c>
      <c r="E68" s="16" t="s">
        <v>48</v>
      </c>
      <c r="F68" s="14" t="s">
        <v>490</v>
      </c>
      <c r="G68" s="18"/>
      <c r="H68" s="19"/>
      <c r="I68" s="18"/>
      <c r="J68" s="20">
        <v>246</v>
      </c>
    </row>
    <row r="69" spans="1:10" s="119" customFormat="1" hidden="1" outlineLevel="2" x14ac:dyDescent="0.25">
      <c r="A69" s="15" t="s">
        <v>16</v>
      </c>
      <c r="B69" s="87">
        <v>1035</v>
      </c>
      <c r="C69" s="17">
        <v>44525</v>
      </c>
      <c r="D69" s="17" t="s">
        <v>420</v>
      </c>
      <c r="E69" s="16" t="s">
        <v>71</v>
      </c>
      <c r="F69" s="14" t="s">
        <v>500</v>
      </c>
      <c r="G69" s="18"/>
      <c r="H69" s="19"/>
      <c r="I69" s="18"/>
      <c r="J69" s="20">
        <v>217.61</v>
      </c>
    </row>
    <row r="70" spans="1:10" s="119" customFormat="1" hidden="1" outlineLevel="2" x14ac:dyDescent="0.25">
      <c r="A70" s="15" t="s">
        <v>16</v>
      </c>
      <c r="B70" s="87">
        <v>1035</v>
      </c>
      <c r="C70" s="17">
        <v>44539</v>
      </c>
      <c r="D70" s="17" t="s">
        <v>83</v>
      </c>
      <c r="E70" s="16" t="s">
        <v>48</v>
      </c>
      <c r="F70" s="14" t="s">
        <v>508</v>
      </c>
      <c r="G70" s="18"/>
      <c r="H70" s="19"/>
      <c r="I70" s="18"/>
      <c r="J70" s="20">
        <v>230</v>
      </c>
    </row>
    <row r="71" spans="1:10" s="119" customFormat="1" hidden="1" outlineLevel="2" x14ac:dyDescent="0.25">
      <c r="A71" s="15" t="s">
        <v>16</v>
      </c>
      <c r="B71" s="87">
        <v>1035</v>
      </c>
      <c r="C71" s="17">
        <v>44539</v>
      </c>
      <c r="D71" s="17" t="s">
        <v>420</v>
      </c>
      <c r="E71" s="16" t="s">
        <v>71</v>
      </c>
      <c r="F71" s="14" t="s">
        <v>507</v>
      </c>
      <c r="G71" s="18"/>
      <c r="H71" s="19"/>
      <c r="I71" s="18"/>
      <c r="J71" s="20">
        <v>105.21</v>
      </c>
    </row>
    <row r="72" spans="1:10" s="119" customFormat="1" hidden="1" outlineLevel="2" x14ac:dyDescent="0.25">
      <c r="A72" s="15" t="s">
        <v>16</v>
      </c>
      <c r="B72" s="87">
        <v>1035</v>
      </c>
      <c r="C72" s="17">
        <v>44553</v>
      </c>
      <c r="D72" s="17" t="s">
        <v>513</v>
      </c>
      <c r="E72" s="16" t="s">
        <v>514</v>
      </c>
      <c r="F72" s="14" t="s">
        <v>515</v>
      </c>
      <c r="G72" s="18"/>
      <c r="H72" s="19">
        <v>104</v>
      </c>
      <c r="I72" s="18"/>
      <c r="J72" s="20"/>
    </row>
    <row r="73" spans="1:10" s="119" customFormat="1" outlineLevel="1" collapsed="1" x14ac:dyDescent="0.25">
      <c r="A73" s="13" t="s">
        <v>214</v>
      </c>
      <c r="B73" s="87"/>
      <c r="C73" s="17"/>
      <c r="D73" s="38" t="str">
        <f>VLOOKUP(A72,TM!$1:$31,2)</f>
        <v>TRASPORTI</v>
      </c>
      <c r="E73" s="16"/>
      <c r="F73" s="14"/>
      <c r="G73" s="18">
        <f>SUBTOTAL(9,G48:G72)</f>
        <v>0</v>
      </c>
      <c r="H73" s="19">
        <f>SUBTOTAL(9,H48:H72)</f>
        <v>339</v>
      </c>
      <c r="I73" s="18">
        <f>SUBTOTAL(9,I48:I72)</f>
        <v>0</v>
      </c>
      <c r="J73" s="20">
        <f>SUBTOTAL(9,J48:J72)</f>
        <v>4072.59</v>
      </c>
    </row>
    <row r="74" spans="1:10" s="119" customFormat="1" hidden="1" outlineLevel="2" x14ac:dyDescent="0.25">
      <c r="A74" s="15" t="s">
        <v>17</v>
      </c>
      <c r="B74" s="87"/>
      <c r="C74" s="88">
        <v>44200</v>
      </c>
      <c r="D74" s="17"/>
      <c r="E74" s="16" t="s">
        <v>266</v>
      </c>
      <c r="F74" s="14" t="s">
        <v>347</v>
      </c>
      <c r="G74" s="89"/>
      <c r="H74" s="90"/>
      <c r="I74" s="89"/>
      <c r="J74" s="91">
        <v>7.99</v>
      </c>
    </row>
    <row r="75" spans="1:10" s="119" customFormat="1" hidden="1" outlineLevel="2" x14ac:dyDescent="0.25">
      <c r="A75" s="15" t="s">
        <v>17</v>
      </c>
      <c r="B75" s="87">
        <v>443</v>
      </c>
      <c r="C75" s="92">
        <v>44207</v>
      </c>
      <c r="D75" s="17" t="s">
        <v>159</v>
      </c>
      <c r="E75" s="94"/>
      <c r="F75" s="14" t="s">
        <v>356</v>
      </c>
      <c r="G75" s="95"/>
      <c r="H75" s="90"/>
      <c r="I75" s="89"/>
      <c r="J75" s="91">
        <v>29.51</v>
      </c>
    </row>
    <row r="76" spans="1:10" s="119" customFormat="1" hidden="1" outlineLevel="2" x14ac:dyDescent="0.25">
      <c r="A76" s="15" t="s">
        <v>17</v>
      </c>
      <c r="B76" s="87"/>
      <c r="C76" s="92">
        <v>44229</v>
      </c>
      <c r="D76" s="17" t="s">
        <v>266</v>
      </c>
      <c r="E76" s="94"/>
      <c r="F76" s="14" t="s">
        <v>347</v>
      </c>
      <c r="G76" s="89"/>
      <c r="H76" s="90"/>
      <c r="I76" s="89"/>
      <c r="J76" s="91">
        <v>7.99</v>
      </c>
    </row>
    <row r="77" spans="1:10" s="119" customFormat="1" hidden="1" outlineLevel="2" x14ac:dyDescent="0.25">
      <c r="A77" s="15" t="s">
        <v>17</v>
      </c>
      <c r="B77" s="87">
        <v>443</v>
      </c>
      <c r="C77" s="92">
        <v>44238</v>
      </c>
      <c r="D77" s="17" t="s">
        <v>159</v>
      </c>
      <c r="E77" s="16"/>
      <c r="F77" s="14" t="s">
        <v>363</v>
      </c>
      <c r="G77" s="89"/>
      <c r="H77" s="90"/>
      <c r="I77" s="89"/>
      <c r="J77" s="91">
        <v>29.51</v>
      </c>
    </row>
    <row r="78" spans="1:10" s="119" customFormat="1" hidden="1" outlineLevel="2" x14ac:dyDescent="0.25">
      <c r="A78" s="15" t="s">
        <v>17</v>
      </c>
      <c r="B78" s="87"/>
      <c r="C78" s="17">
        <v>44248</v>
      </c>
      <c r="D78" s="17" t="s">
        <v>266</v>
      </c>
      <c r="E78" s="16"/>
      <c r="F78" s="14" t="s">
        <v>347</v>
      </c>
      <c r="G78" s="18"/>
      <c r="H78" s="19">
        <v>10</v>
      </c>
      <c r="I78" s="18"/>
      <c r="J78" s="20"/>
    </row>
    <row r="79" spans="1:10" s="119" customFormat="1" hidden="1" outlineLevel="2" x14ac:dyDescent="0.25">
      <c r="A79" s="15" t="s">
        <v>17</v>
      </c>
      <c r="B79" s="87">
        <v>443</v>
      </c>
      <c r="C79" s="92">
        <v>44257</v>
      </c>
      <c r="D79" s="17" t="s">
        <v>50</v>
      </c>
      <c r="E79" s="16"/>
      <c r="F79" s="14" t="s">
        <v>369</v>
      </c>
      <c r="G79" s="89"/>
      <c r="H79" s="24"/>
      <c r="I79" s="89"/>
      <c r="J79" s="91">
        <v>930</v>
      </c>
    </row>
    <row r="80" spans="1:10" s="119" customFormat="1" hidden="1" outlineLevel="2" x14ac:dyDescent="0.25">
      <c r="A80" s="15" t="s">
        <v>17</v>
      </c>
      <c r="B80" s="87"/>
      <c r="C80" s="92">
        <v>44259</v>
      </c>
      <c r="D80" s="17" t="s">
        <v>266</v>
      </c>
      <c r="E80" s="94"/>
      <c r="F80" s="14" t="s">
        <v>347</v>
      </c>
      <c r="G80" s="89"/>
      <c r="H80" s="90"/>
      <c r="I80" s="89"/>
      <c r="J80" s="91">
        <v>7.99</v>
      </c>
    </row>
    <row r="81" spans="1:10" s="119" customFormat="1" hidden="1" outlineLevel="2" x14ac:dyDescent="0.25">
      <c r="A81" s="15" t="s">
        <v>17</v>
      </c>
      <c r="B81" s="87">
        <v>443</v>
      </c>
      <c r="C81" s="92">
        <v>44272</v>
      </c>
      <c r="D81" s="17" t="s">
        <v>159</v>
      </c>
      <c r="E81" s="94"/>
      <c r="F81" s="14" t="s">
        <v>376</v>
      </c>
      <c r="G81" s="89"/>
      <c r="H81" s="90"/>
      <c r="I81" s="89"/>
      <c r="J81" s="91">
        <v>29.51</v>
      </c>
    </row>
    <row r="82" spans="1:10" s="119" customFormat="1" hidden="1" outlineLevel="2" x14ac:dyDescent="0.25">
      <c r="A82" s="15" t="s">
        <v>17</v>
      </c>
      <c r="B82" s="87">
        <v>443</v>
      </c>
      <c r="C82" s="92">
        <v>44297</v>
      </c>
      <c r="D82" s="17" t="s">
        <v>159</v>
      </c>
      <c r="E82" s="94"/>
      <c r="F82" s="14" t="s">
        <v>386</v>
      </c>
      <c r="G82" s="89"/>
      <c r="H82" s="90"/>
      <c r="I82" s="89"/>
      <c r="J82" s="91">
        <v>29.63</v>
      </c>
    </row>
    <row r="83" spans="1:10" s="119" customFormat="1" hidden="1" outlineLevel="2" x14ac:dyDescent="0.25">
      <c r="A83" s="15" t="s">
        <v>17</v>
      </c>
      <c r="B83" s="87">
        <v>443</v>
      </c>
      <c r="C83" s="92">
        <v>44312</v>
      </c>
      <c r="D83" s="17" t="s">
        <v>50</v>
      </c>
      <c r="E83" s="94"/>
      <c r="F83" s="14" t="s">
        <v>389</v>
      </c>
      <c r="G83" s="89"/>
      <c r="H83" s="90"/>
      <c r="I83" s="89"/>
      <c r="J83" s="91">
        <v>912</v>
      </c>
    </row>
    <row r="84" spans="1:10" s="119" customFormat="1" hidden="1" outlineLevel="2" x14ac:dyDescent="0.25">
      <c r="A84" s="15" t="s">
        <v>17</v>
      </c>
      <c r="B84" s="87">
        <v>443</v>
      </c>
      <c r="C84" s="17">
        <v>44328</v>
      </c>
      <c r="D84" s="17" t="s">
        <v>33</v>
      </c>
      <c r="E84" s="16" t="s">
        <v>73</v>
      </c>
      <c r="F84" s="14" t="s">
        <v>395</v>
      </c>
      <c r="G84" s="89"/>
      <c r="H84" s="90"/>
      <c r="I84" s="89"/>
      <c r="J84" s="91">
        <v>65.91</v>
      </c>
    </row>
    <row r="85" spans="1:10" s="119" customFormat="1" hidden="1" outlineLevel="2" x14ac:dyDescent="0.25">
      <c r="A85" s="15" t="s">
        <v>17</v>
      </c>
      <c r="B85" s="87">
        <v>443</v>
      </c>
      <c r="C85" s="92">
        <v>44328</v>
      </c>
      <c r="D85" s="17" t="s">
        <v>159</v>
      </c>
      <c r="E85" s="94"/>
      <c r="F85" s="14" t="s">
        <v>394</v>
      </c>
      <c r="G85" s="89"/>
      <c r="H85" s="90"/>
      <c r="I85" s="89"/>
      <c r="J85" s="91">
        <v>29.51</v>
      </c>
    </row>
    <row r="86" spans="1:10" s="119" customFormat="1" hidden="1" outlineLevel="2" x14ac:dyDescent="0.25">
      <c r="A86" s="15" t="s">
        <v>17</v>
      </c>
      <c r="B86" s="87">
        <v>443</v>
      </c>
      <c r="C86" s="92">
        <v>44337</v>
      </c>
      <c r="D86" s="17" t="s">
        <v>159</v>
      </c>
      <c r="E86" s="16"/>
      <c r="F86" s="14" t="s">
        <v>398</v>
      </c>
      <c r="G86" s="95"/>
      <c r="H86" s="97"/>
      <c r="I86" s="89"/>
      <c r="J86" s="91">
        <v>101.48</v>
      </c>
    </row>
    <row r="87" spans="1:10" s="119" customFormat="1" hidden="1" outlineLevel="2" x14ac:dyDescent="0.25">
      <c r="A87" s="15" t="s">
        <v>17</v>
      </c>
      <c r="B87" s="87">
        <v>443</v>
      </c>
      <c r="C87" s="92">
        <v>44358</v>
      </c>
      <c r="D87" s="17" t="s">
        <v>159</v>
      </c>
      <c r="E87" s="94"/>
      <c r="F87" s="14" t="s">
        <v>418</v>
      </c>
      <c r="G87" s="89"/>
      <c r="H87" s="90"/>
      <c r="I87" s="89"/>
      <c r="J87" s="91">
        <v>29.51</v>
      </c>
    </row>
    <row r="88" spans="1:10" s="119" customFormat="1" hidden="1" outlineLevel="2" x14ac:dyDescent="0.25">
      <c r="A88" s="15" t="s">
        <v>17</v>
      </c>
      <c r="B88" s="87">
        <v>443</v>
      </c>
      <c r="C88" s="92">
        <v>44365</v>
      </c>
      <c r="D88" s="17" t="s">
        <v>50</v>
      </c>
      <c r="E88" s="94"/>
      <c r="F88" s="14" t="s">
        <v>425</v>
      </c>
      <c r="G88" s="18"/>
      <c r="H88" s="19"/>
      <c r="I88" s="18"/>
      <c r="J88" s="20">
        <v>734</v>
      </c>
    </row>
    <row r="89" spans="1:10" s="119" customFormat="1" hidden="1" outlineLevel="2" x14ac:dyDescent="0.25">
      <c r="A89" s="15" t="s">
        <v>17</v>
      </c>
      <c r="B89" s="87">
        <v>443</v>
      </c>
      <c r="C89" s="17">
        <v>44389</v>
      </c>
      <c r="D89" s="17" t="s">
        <v>159</v>
      </c>
      <c r="E89" s="16"/>
      <c r="F89" s="14" t="s">
        <v>437</v>
      </c>
      <c r="G89" s="18"/>
      <c r="H89" s="19"/>
      <c r="I89" s="18"/>
      <c r="J89" s="20">
        <v>29.51</v>
      </c>
    </row>
    <row r="90" spans="1:10" s="119" customFormat="1" hidden="1" outlineLevel="2" x14ac:dyDescent="0.25">
      <c r="A90" s="15" t="s">
        <v>17</v>
      </c>
      <c r="B90" s="87">
        <v>443</v>
      </c>
      <c r="C90" s="17">
        <v>44398</v>
      </c>
      <c r="D90" s="17" t="s">
        <v>159</v>
      </c>
      <c r="E90" s="16"/>
      <c r="F90" s="14" t="s">
        <v>445</v>
      </c>
      <c r="G90" s="18"/>
      <c r="H90" s="19"/>
      <c r="I90" s="18"/>
      <c r="J90" s="20">
        <v>161.06</v>
      </c>
    </row>
    <row r="91" spans="1:10" s="119" customFormat="1" hidden="1" outlineLevel="2" x14ac:dyDescent="0.25">
      <c r="A91" s="15" t="s">
        <v>17</v>
      </c>
      <c r="B91" s="87"/>
      <c r="C91" s="17">
        <v>44410</v>
      </c>
      <c r="D91" s="17" t="s">
        <v>446</v>
      </c>
      <c r="E91" s="16"/>
      <c r="F91" s="14" t="s">
        <v>447</v>
      </c>
      <c r="G91" s="18"/>
      <c r="H91" s="19"/>
      <c r="I91" s="18"/>
      <c r="J91" s="20">
        <v>32.92</v>
      </c>
    </row>
    <row r="92" spans="1:10" s="119" customFormat="1" hidden="1" outlineLevel="2" x14ac:dyDescent="0.25">
      <c r="A92" s="15" t="s">
        <v>17</v>
      </c>
      <c r="B92" s="87"/>
      <c r="C92" s="17">
        <v>44419</v>
      </c>
      <c r="D92" s="17" t="s">
        <v>159</v>
      </c>
      <c r="E92" s="16"/>
      <c r="F92" s="14" t="s">
        <v>450</v>
      </c>
      <c r="G92" s="18"/>
      <c r="H92" s="19"/>
      <c r="I92" s="18"/>
      <c r="J92" s="20">
        <v>98.11</v>
      </c>
    </row>
    <row r="93" spans="1:10" s="119" customFormat="1" hidden="1" outlineLevel="2" x14ac:dyDescent="0.25">
      <c r="A93" s="15" t="s">
        <v>17</v>
      </c>
      <c r="B93" s="87"/>
      <c r="C93" s="17">
        <v>44426</v>
      </c>
      <c r="D93" s="17" t="s">
        <v>50</v>
      </c>
      <c r="E93" s="16"/>
      <c r="F93" s="14" t="s">
        <v>451</v>
      </c>
      <c r="G93" s="18"/>
      <c r="H93" s="19"/>
      <c r="I93" s="18"/>
      <c r="J93" s="20">
        <v>739</v>
      </c>
    </row>
    <row r="94" spans="1:10" s="119" customFormat="1" hidden="1" outlineLevel="2" x14ac:dyDescent="0.25">
      <c r="A94" s="15" t="s">
        <v>17</v>
      </c>
      <c r="B94" s="87">
        <v>1035</v>
      </c>
      <c r="C94" s="17">
        <v>44449</v>
      </c>
      <c r="D94" s="17" t="s">
        <v>33</v>
      </c>
      <c r="E94" s="16"/>
      <c r="F94" s="14" t="s">
        <v>458</v>
      </c>
      <c r="G94" s="18"/>
      <c r="H94" s="19"/>
      <c r="I94" s="18"/>
      <c r="J94" s="20">
        <v>30.72</v>
      </c>
    </row>
    <row r="95" spans="1:10" s="119" customFormat="1" hidden="1" outlineLevel="2" x14ac:dyDescent="0.25">
      <c r="A95" s="15" t="s">
        <v>17</v>
      </c>
      <c r="B95" s="87">
        <v>1035</v>
      </c>
      <c r="C95" s="17">
        <v>44460</v>
      </c>
      <c r="D95" s="17" t="s">
        <v>159</v>
      </c>
      <c r="E95" s="16"/>
      <c r="F95" s="14" t="s">
        <v>460</v>
      </c>
      <c r="G95" s="99"/>
      <c r="H95" s="19"/>
      <c r="I95" s="18"/>
      <c r="J95" s="20">
        <v>148.77000000000001</v>
      </c>
    </row>
    <row r="96" spans="1:10" s="119" customFormat="1" hidden="1" outlineLevel="2" x14ac:dyDescent="0.25">
      <c r="A96" s="15" t="s">
        <v>17</v>
      </c>
      <c r="B96" s="87">
        <v>1035</v>
      </c>
      <c r="C96" s="17">
        <v>44487</v>
      </c>
      <c r="D96" s="17" t="s">
        <v>50</v>
      </c>
      <c r="E96" s="16"/>
      <c r="F96" s="14" t="s">
        <v>478</v>
      </c>
      <c r="G96" s="18"/>
      <c r="H96" s="19"/>
      <c r="I96" s="18"/>
      <c r="J96" s="20">
        <v>808</v>
      </c>
    </row>
    <row r="97" spans="1:10" s="119" customFormat="1" hidden="1" outlineLevel="2" x14ac:dyDescent="0.25">
      <c r="A97" s="15" t="s">
        <v>17</v>
      </c>
      <c r="B97" s="87">
        <v>1035</v>
      </c>
      <c r="C97" s="17">
        <v>44501</v>
      </c>
      <c r="D97" s="17" t="s">
        <v>33</v>
      </c>
      <c r="E97" s="16"/>
      <c r="F97" s="14" t="s">
        <v>487</v>
      </c>
      <c r="G97" s="18"/>
      <c r="H97" s="19"/>
      <c r="I97" s="18"/>
      <c r="J97" s="20">
        <v>33.369999999999997</v>
      </c>
    </row>
    <row r="98" spans="1:10" s="119" customFormat="1" hidden="1" outlineLevel="2" x14ac:dyDescent="0.25">
      <c r="A98" s="15" t="s">
        <v>17</v>
      </c>
      <c r="B98" s="87">
        <v>1035</v>
      </c>
      <c r="C98" s="17">
        <v>44520</v>
      </c>
      <c r="D98" s="17" t="s">
        <v>159</v>
      </c>
      <c r="E98" s="16"/>
      <c r="F98" s="14" t="s">
        <v>499</v>
      </c>
      <c r="G98" s="18"/>
      <c r="H98" s="19"/>
      <c r="I98" s="18"/>
      <c r="J98" s="20">
        <v>148.77000000000001</v>
      </c>
    </row>
    <row r="99" spans="1:10" s="119" customFormat="1" hidden="1" outlineLevel="2" x14ac:dyDescent="0.25">
      <c r="A99" s="15" t="s">
        <v>17</v>
      </c>
      <c r="B99" s="87">
        <v>1035</v>
      </c>
      <c r="C99" s="17">
        <v>44547</v>
      </c>
      <c r="D99" s="17" t="s">
        <v>50</v>
      </c>
      <c r="E99" s="16"/>
      <c r="F99" s="14" t="s">
        <v>509</v>
      </c>
      <c r="G99" s="18"/>
      <c r="H99" s="19"/>
      <c r="I99" s="18"/>
      <c r="J99" s="20">
        <v>1339</v>
      </c>
    </row>
    <row r="100" spans="1:10" s="119" customFormat="1" outlineLevel="1" collapsed="1" x14ac:dyDescent="0.25">
      <c r="A100" s="13" t="s">
        <v>215</v>
      </c>
      <c r="B100" s="87"/>
      <c r="C100" s="17"/>
      <c r="D100" s="38" t="str">
        <f>VLOOKUP(A99,TM!$1:$31,2)</f>
        <v>UTENZE</v>
      </c>
      <c r="E100" s="16"/>
      <c r="F100" s="14"/>
      <c r="G100" s="18">
        <f>SUBTOTAL(9,G74:G99)</f>
        <v>0</v>
      </c>
      <c r="H100" s="19">
        <f>SUBTOTAL(9,H74:H99)</f>
        <v>10</v>
      </c>
      <c r="I100" s="18">
        <f>SUBTOTAL(9,I74:I99)</f>
        <v>0</v>
      </c>
      <c r="J100" s="20">
        <f>SUBTOTAL(9,J74:J99)</f>
        <v>6513.7700000000013</v>
      </c>
    </row>
    <row r="101" spans="1:10" s="119" customFormat="1" hidden="1" outlineLevel="2" x14ac:dyDescent="0.25">
      <c r="A101" s="15" t="s">
        <v>25</v>
      </c>
      <c r="B101" s="87">
        <v>443</v>
      </c>
      <c r="C101" s="92">
        <v>44200</v>
      </c>
      <c r="D101" s="17" t="s">
        <v>27</v>
      </c>
      <c r="E101" s="16" t="s">
        <v>353</v>
      </c>
      <c r="F101" s="14" t="s">
        <v>30</v>
      </c>
      <c r="G101" s="89"/>
      <c r="H101" s="90"/>
      <c r="I101" s="89"/>
      <c r="J101" s="93">
        <v>25.14</v>
      </c>
    </row>
    <row r="102" spans="1:10" s="119" customFormat="1" hidden="1" outlineLevel="2" x14ac:dyDescent="0.25">
      <c r="A102" s="15" t="s">
        <v>25</v>
      </c>
      <c r="B102" s="87">
        <v>443</v>
      </c>
      <c r="C102" s="17">
        <v>44200</v>
      </c>
      <c r="D102" s="17" t="s">
        <v>27</v>
      </c>
      <c r="E102" s="16"/>
      <c r="F102" s="14" t="s">
        <v>30</v>
      </c>
      <c r="G102" s="18"/>
      <c r="H102" s="19"/>
      <c r="I102" s="18"/>
      <c r="J102" s="20">
        <v>0.5</v>
      </c>
    </row>
    <row r="103" spans="1:10" s="119" customFormat="1" hidden="1" outlineLevel="2" x14ac:dyDescent="0.25">
      <c r="A103" s="15" t="s">
        <v>25</v>
      </c>
      <c r="B103" s="87">
        <v>443</v>
      </c>
      <c r="C103" s="17">
        <v>44200</v>
      </c>
      <c r="D103" s="17" t="s">
        <v>27</v>
      </c>
      <c r="E103" s="16"/>
      <c r="F103" s="14" t="s">
        <v>30</v>
      </c>
      <c r="G103" s="18"/>
      <c r="H103" s="19"/>
      <c r="I103" s="18"/>
      <c r="J103" s="20">
        <v>0.5</v>
      </c>
    </row>
    <row r="104" spans="1:10" s="119" customFormat="1" hidden="1" outlineLevel="2" x14ac:dyDescent="0.25">
      <c r="A104" s="15" t="s">
        <v>25</v>
      </c>
      <c r="B104" s="87">
        <v>443</v>
      </c>
      <c r="C104" s="92">
        <v>44214</v>
      </c>
      <c r="D104" s="17" t="s">
        <v>27</v>
      </c>
      <c r="E104" s="16"/>
      <c r="F104" s="14" t="s">
        <v>30</v>
      </c>
      <c r="G104" s="89"/>
      <c r="H104" s="90"/>
      <c r="I104" s="89"/>
      <c r="J104" s="91">
        <v>0.5</v>
      </c>
    </row>
    <row r="105" spans="1:10" s="119" customFormat="1" hidden="1" outlineLevel="2" x14ac:dyDescent="0.25">
      <c r="A105" s="15" t="s">
        <v>25</v>
      </c>
      <c r="B105" s="87">
        <v>443</v>
      </c>
      <c r="C105" s="92">
        <v>44225</v>
      </c>
      <c r="D105" s="17" t="s">
        <v>27</v>
      </c>
      <c r="E105" s="16" t="s">
        <v>359</v>
      </c>
      <c r="F105" s="14" t="s">
        <v>30</v>
      </c>
      <c r="G105" s="89"/>
      <c r="H105" s="90"/>
      <c r="I105" s="89"/>
      <c r="J105" s="91">
        <v>2.5</v>
      </c>
    </row>
    <row r="106" spans="1:10" s="119" customFormat="1" hidden="1" outlineLevel="2" x14ac:dyDescent="0.25">
      <c r="A106" s="15" t="s">
        <v>25</v>
      </c>
      <c r="B106" s="87">
        <v>443</v>
      </c>
      <c r="C106" s="92">
        <v>44225</v>
      </c>
      <c r="D106" s="17" t="s">
        <v>27</v>
      </c>
      <c r="E106" s="16"/>
      <c r="F106" s="14" t="s">
        <v>30</v>
      </c>
      <c r="G106" s="89"/>
      <c r="H106" s="90"/>
      <c r="I106" s="89"/>
      <c r="J106" s="91">
        <v>3.73</v>
      </c>
    </row>
    <row r="107" spans="1:10" s="119" customFormat="1" hidden="1" outlineLevel="2" x14ac:dyDescent="0.25">
      <c r="A107" s="15" t="s">
        <v>25</v>
      </c>
      <c r="B107" s="87">
        <v>443</v>
      </c>
      <c r="C107" s="92">
        <v>44229</v>
      </c>
      <c r="D107" s="17" t="s">
        <v>27</v>
      </c>
      <c r="E107" s="16"/>
      <c r="F107" s="14" t="s">
        <v>30</v>
      </c>
      <c r="G107" s="89"/>
      <c r="H107" s="90"/>
      <c r="I107" s="89"/>
      <c r="J107" s="91">
        <v>0.5</v>
      </c>
    </row>
    <row r="108" spans="1:10" s="119" customFormat="1" hidden="1" outlineLevel="2" x14ac:dyDescent="0.25">
      <c r="A108" s="15" t="s">
        <v>25</v>
      </c>
      <c r="B108" s="87">
        <v>443</v>
      </c>
      <c r="C108" s="92">
        <v>44235</v>
      </c>
      <c r="D108" s="17" t="s">
        <v>27</v>
      </c>
      <c r="E108" s="16"/>
      <c r="F108" s="14" t="s">
        <v>30</v>
      </c>
      <c r="G108" s="89"/>
      <c r="H108" s="90"/>
      <c r="I108" s="89"/>
      <c r="J108" s="91">
        <v>0.5</v>
      </c>
    </row>
    <row r="109" spans="1:10" s="119" customFormat="1" hidden="1" outlineLevel="2" x14ac:dyDescent="0.25">
      <c r="A109" s="15" t="s">
        <v>25</v>
      </c>
      <c r="B109" s="87">
        <v>443</v>
      </c>
      <c r="C109" s="17">
        <v>44245</v>
      </c>
      <c r="D109" s="17" t="s">
        <v>27</v>
      </c>
      <c r="E109" s="16"/>
      <c r="F109" s="14" t="s">
        <v>30</v>
      </c>
      <c r="G109" s="18"/>
      <c r="H109" s="19"/>
      <c r="I109" s="18"/>
      <c r="J109" s="20">
        <v>0.5</v>
      </c>
    </row>
    <row r="110" spans="1:10" s="119" customFormat="1" hidden="1" outlineLevel="2" x14ac:dyDescent="0.25">
      <c r="A110" s="15" t="s">
        <v>25</v>
      </c>
      <c r="B110" s="87">
        <v>443</v>
      </c>
      <c r="C110" s="17">
        <v>44249</v>
      </c>
      <c r="D110" s="17" t="s">
        <v>27</v>
      </c>
      <c r="E110" s="16"/>
      <c r="F110" s="14" t="s">
        <v>30</v>
      </c>
      <c r="G110" s="18"/>
      <c r="H110" s="19"/>
      <c r="I110" s="18"/>
      <c r="J110" s="20">
        <v>0.5</v>
      </c>
    </row>
    <row r="111" spans="1:10" s="119" customFormat="1" hidden="1" outlineLevel="2" x14ac:dyDescent="0.25">
      <c r="A111" s="15" t="s">
        <v>25</v>
      </c>
      <c r="B111" s="87">
        <v>443</v>
      </c>
      <c r="C111" s="92">
        <v>44250</v>
      </c>
      <c r="D111" s="17" t="s">
        <v>27</v>
      </c>
      <c r="E111" s="16"/>
      <c r="F111" s="14" t="s">
        <v>30</v>
      </c>
      <c r="G111" s="89"/>
      <c r="H111" s="90"/>
      <c r="I111" s="89"/>
      <c r="J111" s="91">
        <v>0.5</v>
      </c>
    </row>
    <row r="112" spans="1:10" s="119" customFormat="1" hidden="1" outlineLevel="2" x14ac:dyDescent="0.25">
      <c r="A112" s="15" t="s">
        <v>25</v>
      </c>
      <c r="B112" s="87">
        <v>443</v>
      </c>
      <c r="C112" s="92">
        <v>44253</v>
      </c>
      <c r="D112" s="17" t="s">
        <v>27</v>
      </c>
      <c r="E112" s="16" t="s">
        <v>359</v>
      </c>
      <c r="F112" s="14" t="s">
        <v>30</v>
      </c>
      <c r="G112" s="89"/>
      <c r="H112" s="24"/>
      <c r="I112" s="89"/>
      <c r="J112" s="91">
        <v>2.5</v>
      </c>
    </row>
    <row r="113" spans="1:10" s="119" customFormat="1" hidden="1" outlineLevel="2" x14ac:dyDescent="0.25">
      <c r="A113" s="15" t="s">
        <v>25</v>
      </c>
      <c r="B113" s="87">
        <v>443</v>
      </c>
      <c r="C113" s="92">
        <v>44253</v>
      </c>
      <c r="D113" s="17" t="s">
        <v>27</v>
      </c>
      <c r="E113" s="94"/>
      <c r="F113" s="14" t="s">
        <v>30</v>
      </c>
      <c r="G113" s="89"/>
      <c r="H113" s="90"/>
      <c r="I113" s="89"/>
      <c r="J113" s="91">
        <v>1.84</v>
      </c>
    </row>
    <row r="114" spans="1:10" s="119" customFormat="1" hidden="1" outlineLevel="2" x14ac:dyDescent="0.25">
      <c r="A114" s="15" t="s">
        <v>25</v>
      </c>
      <c r="B114" s="87">
        <v>443</v>
      </c>
      <c r="C114" s="92">
        <v>44253</v>
      </c>
      <c r="D114" s="17" t="s">
        <v>27</v>
      </c>
      <c r="E114" s="16"/>
      <c r="F114" s="14" t="s">
        <v>30</v>
      </c>
      <c r="G114" s="89"/>
      <c r="H114" s="90"/>
      <c r="I114" s="89"/>
      <c r="J114" s="91">
        <v>1</v>
      </c>
    </row>
    <row r="115" spans="1:10" s="119" customFormat="1" hidden="1" outlineLevel="2" x14ac:dyDescent="0.25">
      <c r="A115" s="15" t="s">
        <v>25</v>
      </c>
      <c r="B115" s="87">
        <v>443</v>
      </c>
      <c r="C115" s="92">
        <v>44257</v>
      </c>
      <c r="D115" s="17" t="s">
        <v>27</v>
      </c>
      <c r="E115" s="16"/>
      <c r="F115" s="14" t="s">
        <v>30</v>
      </c>
      <c r="G115" s="89"/>
      <c r="H115" s="24"/>
      <c r="I115" s="89"/>
      <c r="J115" s="91">
        <v>0.5</v>
      </c>
    </row>
    <row r="116" spans="1:10" s="119" customFormat="1" hidden="1" outlineLevel="2" x14ac:dyDescent="0.25">
      <c r="A116" s="15" t="s">
        <v>25</v>
      </c>
      <c r="B116" s="87">
        <v>443</v>
      </c>
      <c r="C116" s="92">
        <v>44259</v>
      </c>
      <c r="D116" s="17" t="s">
        <v>27</v>
      </c>
      <c r="E116" s="16"/>
      <c r="F116" s="14" t="s">
        <v>30</v>
      </c>
      <c r="G116" s="89"/>
      <c r="H116" s="90"/>
      <c r="I116" s="89"/>
      <c r="J116" s="91">
        <v>0.5</v>
      </c>
    </row>
    <row r="117" spans="1:10" s="119" customFormat="1" hidden="1" outlineLevel="2" x14ac:dyDescent="0.25">
      <c r="A117" s="15" t="s">
        <v>25</v>
      </c>
      <c r="B117" s="87">
        <v>443</v>
      </c>
      <c r="C117" s="92">
        <v>44259</v>
      </c>
      <c r="D117" s="17" t="s">
        <v>27</v>
      </c>
      <c r="E117" s="16"/>
      <c r="F117" s="14" t="s">
        <v>30</v>
      </c>
      <c r="G117" s="89"/>
      <c r="H117" s="90"/>
      <c r="I117" s="89"/>
      <c r="J117" s="91">
        <v>0.5</v>
      </c>
    </row>
    <row r="118" spans="1:10" s="119" customFormat="1" hidden="1" outlineLevel="2" x14ac:dyDescent="0.25">
      <c r="A118" s="15" t="s">
        <v>25</v>
      </c>
      <c r="B118" s="87">
        <v>443</v>
      </c>
      <c r="C118" s="92">
        <v>44259</v>
      </c>
      <c r="D118" s="17" t="s">
        <v>27</v>
      </c>
      <c r="E118" s="16"/>
      <c r="F118" s="14" t="s">
        <v>30</v>
      </c>
      <c r="G118" s="89"/>
      <c r="H118" s="90"/>
      <c r="I118" s="89"/>
      <c r="J118" s="91">
        <v>0.5</v>
      </c>
    </row>
    <row r="119" spans="1:10" s="119" customFormat="1" hidden="1" outlineLevel="2" x14ac:dyDescent="0.25">
      <c r="A119" s="15" t="s">
        <v>25</v>
      </c>
      <c r="B119" s="87">
        <v>443</v>
      </c>
      <c r="C119" s="92">
        <v>44277</v>
      </c>
      <c r="D119" s="17" t="s">
        <v>27</v>
      </c>
      <c r="E119" s="16"/>
      <c r="F119" s="14" t="s">
        <v>30</v>
      </c>
      <c r="G119" s="89"/>
      <c r="H119" s="90"/>
      <c r="I119" s="89"/>
      <c r="J119" s="91">
        <v>0.5</v>
      </c>
    </row>
    <row r="120" spans="1:10" s="119" customFormat="1" hidden="1" outlineLevel="2" x14ac:dyDescent="0.25">
      <c r="A120" s="15" t="s">
        <v>25</v>
      </c>
      <c r="B120" s="87">
        <v>443</v>
      </c>
      <c r="C120" s="92">
        <v>44284</v>
      </c>
      <c r="D120" s="17" t="s">
        <v>27</v>
      </c>
      <c r="E120" s="16"/>
      <c r="F120" s="14" t="s">
        <v>30</v>
      </c>
      <c r="G120" s="89"/>
      <c r="H120" s="90"/>
      <c r="I120" s="89"/>
      <c r="J120" s="91">
        <v>0.5</v>
      </c>
    </row>
    <row r="121" spans="1:10" s="119" customFormat="1" hidden="1" outlineLevel="2" x14ac:dyDescent="0.25">
      <c r="A121" s="15" t="s">
        <v>25</v>
      </c>
      <c r="B121" s="87">
        <v>443</v>
      </c>
      <c r="C121" s="92">
        <v>44286</v>
      </c>
      <c r="D121" s="17" t="s">
        <v>27</v>
      </c>
      <c r="E121" s="16" t="s">
        <v>359</v>
      </c>
      <c r="F121" s="14" t="s">
        <v>30</v>
      </c>
      <c r="G121" s="89"/>
      <c r="H121" s="24"/>
      <c r="I121" s="89"/>
      <c r="J121" s="91">
        <v>2.5</v>
      </c>
    </row>
    <row r="122" spans="1:10" s="119" customFormat="1" hidden="1" outlineLevel="2" x14ac:dyDescent="0.25">
      <c r="A122" s="15" t="s">
        <v>25</v>
      </c>
      <c r="B122" s="87">
        <v>443</v>
      </c>
      <c r="C122" s="17">
        <v>44286</v>
      </c>
      <c r="D122" s="17" t="s">
        <v>27</v>
      </c>
      <c r="E122" s="16"/>
      <c r="F122" s="14" t="s">
        <v>30</v>
      </c>
      <c r="G122" s="89"/>
      <c r="H122" s="90"/>
      <c r="I122" s="89"/>
      <c r="J122" s="91">
        <v>1</v>
      </c>
    </row>
    <row r="123" spans="1:10" s="119" customFormat="1" hidden="1" outlineLevel="2" x14ac:dyDescent="0.25">
      <c r="A123" s="15" t="s">
        <v>25</v>
      </c>
      <c r="B123" s="87">
        <v>443</v>
      </c>
      <c r="C123" s="92">
        <v>44288</v>
      </c>
      <c r="D123" s="17" t="s">
        <v>27</v>
      </c>
      <c r="E123" s="16"/>
      <c r="F123" s="14" t="s">
        <v>30</v>
      </c>
      <c r="G123" s="89"/>
      <c r="H123" s="90"/>
      <c r="I123" s="89"/>
      <c r="J123" s="91">
        <v>0.5</v>
      </c>
    </row>
    <row r="124" spans="1:10" s="119" customFormat="1" hidden="1" outlineLevel="2" x14ac:dyDescent="0.25">
      <c r="A124" s="15" t="s">
        <v>25</v>
      </c>
      <c r="B124" s="87">
        <v>443</v>
      </c>
      <c r="C124" s="92">
        <v>44292</v>
      </c>
      <c r="D124" s="17" t="s">
        <v>27</v>
      </c>
      <c r="E124" s="16"/>
      <c r="F124" s="14" t="s">
        <v>30</v>
      </c>
      <c r="G124" s="89"/>
      <c r="H124" s="90"/>
      <c r="I124" s="89"/>
      <c r="J124" s="91">
        <v>0.5</v>
      </c>
    </row>
    <row r="125" spans="1:10" s="119" customFormat="1" hidden="1" outlineLevel="2" x14ac:dyDescent="0.25">
      <c r="A125" s="15" t="s">
        <v>25</v>
      </c>
      <c r="B125" s="87">
        <v>443</v>
      </c>
      <c r="C125" s="92">
        <v>44293</v>
      </c>
      <c r="D125" s="17" t="s">
        <v>27</v>
      </c>
      <c r="E125" s="16"/>
      <c r="F125" s="14" t="s">
        <v>30</v>
      </c>
      <c r="G125" s="89"/>
      <c r="H125" s="90"/>
      <c r="I125" s="89"/>
      <c r="J125" s="91">
        <v>0.5</v>
      </c>
    </row>
    <row r="126" spans="1:10" s="119" customFormat="1" hidden="1" outlineLevel="2" x14ac:dyDescent="0.25">
      <c r="A126" s="15" t="s">
        <v>25</v>
      </c>
      <c r="B126" s="87">
        <v>443</v>
      </c>
      <c r="C126" s="92">
        <v>44294</v>
      </c>
      <c r="D126" s="17" t="s">
        <v>27</v>
      </c>
      <c r="E126" s="16"/>
      <c r="F126" s="14" t="s">
        <v>30</v>
      </c>
      <c r="G126" s="89"/>
      <c r="H126" s="90"/>
      <c r="I126" s="89"/>
      <c r="J126" s="91">
        <v>0.5</v>
      </c>
    </row>
    <row r="127" spans="1:10" s="119" customFormat="1" hidden="1" outlineLevel="2" x14ac:dyDescent="0.25">
      <c r="A127" s="15" t="s">
        <v>25</v>
      </c>
      <c r="B127" s="87">
        <v>443</v>
      </c>
      <c r="C127" s="92">
        <v>44307</v>
      </c>
      <c r="D127" s="17" t="s">
        <v>27</v>
      </c>
      <c r="E127" s="16"/>
      <c r="F127" s="14" t="s">
        <v>30</v>
      </c>
      <c r="G127" s="89"/>
      <c r="H127" s="90"/>
      <c r="I127" s="89"/>
      <c r="J127" s="91">
        <v>0.5</v>
      </c>
    </row>
    <row r="128" spans="1:10" s="119" customFormat="1" hidden="1" outlineLevel="2" x14ac:dyDescent="0.25">
      <c r="A128" s="15" t="s">
        <v>25</v>
      </c>
      <c r="B128" s="87">
        <v>443</v>
      </c>
      <c r="C128" s="92">
        <v>44307</v>
      </c>
      <c r="D128" s="17" t="s">
        <v>27</v>
      </c>
      <c r="E128" s="16"/>
      <c r="F128" s="14" t="s">
        <v>30</v>
      </c>
      <c r="G128" s="89"/>
      <c r="H128" s="90"/>
      <c r="I128" s="89"/>
      <c r="J128" s="91">
        <v>0.5</v>
      </c>
    </row>
    <row r="129" spans="1:10" s="119" customFormat="1" hidden="1" outlineLevel="2" x14ac:dyDescent="0.25">
      <c r="A129" s="15" t="s">
        <v>25</v>
      </c>
      <c r="B129" s="87">
        <v>443</v>
      </c>
      <c r="C129" s="92">
        <v>44316</v>
      </c>
      <c r="D129" s="17" t="s">
        <v>27</v>
      </c>
      <c r="E129" s="16" t="s">
        <v>359</v>
      </c>
      <c r="F129" s="14" t="s">
        <v>30</v>
      </c>
      <c r="G129" s="89"/>
      <c r="H129" s="24"/>
      <c r="I129" s="89"/>
      <c r="J129" s="91">
        <v>2.5</v>
      </c>
    </row>
    <row r="130" spans="1:10" s="119" customFormat="1" hidden="1" outlineLevel="2" x14ac:dyDescent="0.25">
      <c r="A130" s="15" t="s">
        <v>25</v>
      </c>
      <c r="B130" s="87">
        <v>443</v>
      </c>
      <c r="C130" s="17">
        <v>44316</v>
      </c>
      <c r="D130" s="17" t="s">
        <v>27</v>
      </c>
      <c r="E130" s="16"/>
      <c r="F130" s="14" t="s">
        <v>30</v>
      </c>
      <c r="G130" s="89"/>
      <c r="H130" s="90"/>
      <c r="I130" s="89"/>
      <c r="J130" s="91">
        <v>1</v>
      </c>
    </row>
    <row r="131" spans="1:10" s="119" customFormat="1" hidden="1" outlineLevel="2" x14ac:dyDescent="0.25">
      <c r="A131" s="15" t="s">
        <v>25</v>
      </c>
      <c r="B131" s="87">
        <v>443</v>
      </c>
      <c r="C131" s="92">
        <v>44319</v>
      </c>
      <c r="D131" s="17" t="s">
        <v>27</v>
      </c>
      <c r="E131" s="16"/>
      <c r="F131" s="14" t="s">
        <v>30</v>
      </c>
      <c r="G131" s="89"/>
      <c r="H131" s="90"/>
      <c r="I131" s="89"/>
      <c r="J131" s="91">
        <v>0.5</v>
      </c>
    </row>
    <row r="132" spans="1:10" s="119" customFormat="1" hidden="1" outlineLevel="2" x14ac:dyDescent="0.25">
      <c r="A132" s="15" t="s">
        <v>25</v>
      </c>
      <c r="B132" s="87">
        <v>443</v>
      </c>
      <c r="C132" s="92">
        <v>44322</v>
      </c>
      <c r="D132" s="17" t="s">
        <v>27</v>
      </c>
      <c r="E132" s="16"/>
      <c r="F132" s="14" t="s">
        <v>30</v>
      </c>
      <c r="G132" s="89"/>
      <c r="H132" s="90"/>
      <c r="I132" s="89"/>
      <c r="J132" s="91">
        <v>0.5</v>
      </c>
    </row>
    <row r="133" spans="1:10" s="119" customFormat="1" hidden="1" outlineLevel="2" x14ac:dyDescent="0.25">
      <c r="A133" s="15" t="s">
        <v>25</v>
      </c>
      <c r="B133" s="87">
        <v>443</v>
      </c>
      <c r="C133" s="92">
        <v>44327</v>
      </c>
      <c r="D133" s="17" t="s">
        <v>27</v>
      </c>
      <c r="E133" s="16"/>
      <c r="F133" s="14" t="s">
        <v>30</v>
      </c>
      <c r="G133" s="89"/>
      <c r="H133" s="90"/>
      <c r="I133" s="89"/>
      <c r="J133" s="91">
        <v>7.0000000000000007E-2</v>
      </c>
    </row>
    <row r="134" spans="1:10" s="119" customFormat="1" hidden="1" outlineLevel="2" x14ac:dyDescent="0.25">
      <c r="A134" s="15" t="s">
        <v>25</v>
      </c>
      <c r="B134" s="87">
        <v>443</v>
      </c>
      <c r="C134" s="92">
        <v>44333</v>
      </c>
      <c r="D134" s="17" t="s">
        <v>27</v>
      </c>
      <c r="E134" s="16"/>
      <c r="F134" s="14" t="s">
        <v>30</v>
      </c>
      <c r="G134" s="95"/>
      <c r="H134" s="97"/>
      <c r="I134" s="89"/>
      <c r="J134" s="91">
        <v>0.5</v>
      </c>
    </row>
    <row r="135" spans="1:10" s="119" customFormat="1" hidden="1" outlineLevel="2" x14ac:dyDescent="0.25">
      <c r="A135" s="15" t="s">
        <v>25</v>
      </c>
      <c r="B135" s="87">
        <v>443</v>
      </c>
      <c r="C135" s="92">
        <v>44341</v>
      </c>
      <c r="D135" s="17" t="s">
        <v>27</v>
      </c>
      <c r="E135" s="16"/>
      <c r="F135" s="14" t="s">
        <v>30</v>
      </c>
      <c r="G135" s="95"/>
      <c r="H135" s="97"/>
      <c r="I135" s="89"/>
      <c r="J135" s="91">
        <v>0.5</v>
      </c>
    </row>
    <row r="136" spans="1:10" s="119" customFormat="1" hidden="1" outlineLevel="2" x14ac:dyDescent="0.25">
      <c r="A136" s="15" t="s">
        <v>25</v>
      </c>
      <c r="B136" s="87">
        <v>443</v>
      </c>
      <c r="C136" s="92">
        <v>44347</v>
      </c>
      <c r="D136" s="17" t="s">
        <v>27</v>
      </c>
      <c r="E136" s="16" t="s">
        <v>359</v>
      </c>
      <c r="F136" s="14" t="s">
        <v>30</v>
      </c>
      <c r="G136" s="89"/>
      <c r="H136" s="24"/>
      <c r="I136" s="89"/>
      <c r="J136" s="91">
        <v>2.5</v>
      </c>
    </row>
    <row r="137" spans="1:10" s="119" customFormat="1" hidden="1" outlineLevel="2" x14ac:dyDescent="0.25">
      <c r="A137" s="15" t="s">
        <v>25</v>
      </c>
      <c r="B137" s="87">
        <v>443</v>
      </c>
      <c r="C137" s="92">
        <v>44347</v>
      </c>
      <c r="D137" s="17" t="s">
        <v>27</v>
      </c>
      <c r="E137" s="94"/>
      <c r="F137" s="14" t="s">
        <v>30</v>
      </c>
      <c r="G137" s="89"/>
      <c r="H137" s="90"/>
      <c r="I137" s="89"/>
      <c r="J137" s="91">
        <v>0.5</v>
      </c>
    </row>
    <row r="138" spans="1:10" s="119" customFormat="1" hidden="1" outlineLevel="2" x14ac:dyDescent="0.25">
      <c r="A138" s="15" t="s">
        <v>25</v>
      </c>
      <c r="B138" s="87">
        <v>443</v>
      </c>
      <c r="C138" s="92">
        <v>44347</v>
      </c>
      <c r="D138" s="17" t="s">
        <v>27</v>
      </c>
      <c r="E138" s="16"/>
      <c r="F138" s="14" t="s">
        <v>30</v>
      </c>
      <c r="G138" s="89"/>
      <c r="H138" s="90"/>
      <c r="I138" s="89"/>
      <c r="J138" s="91">
        <v>0.5</v>
      </c>
    </row>
    <row r="139" spans="1:10" s="119" customFormat="1" hidden="1" outlineLevel="2" x14ac:dyDescent="0.25">
      <c r="A139" s="15" t="s">
        <v>25</v>
      </c>
      <c r="B139" s="87">
        <v>443</v>
      </c>
      <c r="C139" s="17">
        <v>44347</v>
      </c>
      <c r="D139" s="17" t="s">
        <v>27</v>
      </c>
      <c r="E139" s="16"/>
      <c r="F139" s="14" t="s">
        <v>30</v>
      </c>
      <c r="G139" s="89"/>
      <c r="H139" s="90"/>
      <c r="I139" s="89"/>
      <c r="J139" s="91">
        <v>1</v>
      </c>
    </row>
    <row r="140" spans="1:10" s="119" customFormat="1" hidden="1" outlineLevel="2" x14ac:dyDescent="0.25">
      <c r="A140" s="15" t="s">
        <v>25</v>
      </c>
      <c r="B140" s="87">
        <v>443</v>
      </c>
      <c r="C140" s="92">
        <v>44348</v>
      </c>
      <c r="D140" s="17" t="s">
        <v>27</v>
      </c>
      <c r="E140" s="16"/>
      <c r="F140" s="14" t="s">
        <v>30</v>
      </c>
      <c r="G140" s="89"/>
      <c r="H140" s="24"/>
      <c r="I140" s="89"/>
      <c r="J140" s="91">
        <v>10</v>
      </c>
    </row>
    <row r="141" spans="1:10" s="119" customFormat="1" hidden="1" outlineLevel="2" x14ac:dyDescent="0.25">
      <c r="A141" s="15" t="s">
        <v>25</v>
      </c>
      <c r="B141" s="87">
        <v>443</v>
      </c>
      <c r="C141" s="92">
        <v>44350</v>
      </c>
      <c r="D141" s="17" t="s">
        <v>27</v>
      </c>
      <c r="E141" s="16"/>
      <c r="F141" s="14" t="s">
        <v>30</v>
      </c>
      <c r="G141" s="89"/>
      <c r="H141" s="90"/>
      <c r="I141" s="89"/>
      <c r="J141" s="91">
        <v>0.5</v>
      </c>
    </row>
    <row r="142" spans="1:10" s="119" customFormat="1" hidden="1" outlineLevel="2" x14ac:dyDescent="0.25">
      <c r="A142" s="15" t="s">
        <v>25</v>
      </c>
      <c r="B142" s="87">
        <v>443</v>
      </c>
      <c r="C142" s="92">
        <v>44351</v>
      </c>
      <c r="D142" s="17" t="s">
        <v>27</v>
      </c>
      <c r="E142" s="16"/>
      <c r="F142" s="14" t="s">
        <v>30</v>
      </c>
      <c r="G142" s="89"/>
      <c r="H142" s="90"/>
      <c r="I142" s="89"/>
      <c r="J142" s="91">
        <v>0.5</v>
      </c>
    </row>
    <row r="143" spans="1:10" s="119" customFormat="1" hidden="1" outlineLevel="2" x14ac:dyDescent="0.25">
      <c r="A143" s="15" t="s">
        <v>25</v>
      </c>
      <c r="B143" s="87">
        <v>443</v>
      </c>
      <c r="C143" s="17">
        <v>44352</v>
      </c>
      <c r="D143" s="17" t="s">
        <v>27</v>
      </c>
      <c r="E143" s="16"/>
      <c r="F143" s="14" t="s">
        <v>30</v>
      </c>
      <c r="G143" s="18"/>
      <c r="H143" s="19"/>
      <c r="I143" s="18"/>
      <c r="J143" s="20">
        <v>0.5</v>
      </c>
    </row>
    <row r="144" spans="1:10" s="119" customFormat="1" hidden="1" outlineLevel="2" x14ac:dyDescent="0.25">
      <c r="A144" s="15" t="s">
        <v>25</v>
      </c>
      <c r="B144" s="87">
        <v>443</v>
      </c>
      <c r="C144" s="92">
        <v>44354</v>
      </c>
      <c r="D144" s="17" t="s">
        <v>27</v>
      </c>
      <c r="E144" s="16"/>
      <c r="F144" s="14" t="s">
        <v>30</v>
      </c>
      <c r="G144" s="89"/>
      <c r="H144" s="90"/>
      <c r="I144" s="89"/>
      <c r="J144" s="91">
        <v>0.5</v>
      </c>
    </row>
    <row r="145" spans="1:10" s="119" customFormat="1" hidden="1" outlineLevel="2" x14ac:dyDescent="0.25">
      <c r="A145" s="15" t="s">
        <v>25</v>
      </c>
      <c r="B145" s="87">
        <v>443</v>
      </c>
      <c r="C145" s="92">
        <v>44357</v>
      </c>
      <c r="D145" s="17" t="s">
        <v>27</v>
      </c>
      <c r="E145" s="16"/>
      <c r="F145" s="14" t="s">
        <v>30</v>
      </c>
      <c r="G145" s="89"/>
      <c r="H145" s="90"/>
      <c r="I145" s="89"/>
      <c r="J145" s="91">
        <v>0.5</v>
      </c>
    </row>
    <row r="146" spans="1:10" s="119" customFormat="1" hidden="1" outlineLevel="2" x14ac:dyDescent="0.25">
      <c r="A146" s="15" t="s">
        <v>25</v>
      </c>
      <c r="B146" s="87">
        <v>443</v>
      </c>
      <c r="C146" s="17">
        <v>44358</v>
      </c>
      <c r="D146" s="17" t="s">
        <v>27</v>
      </c>
      <c r="E146" s="16"/>
      <c r="F146" s="14" t="s">
        <v>419</v>
      </c>
      <c r="G146" s="18"/>
      <c r="H146" s="19"/>
      <c r="I146" s="18"/>
      <c r="J146" s="20">
        <v>7.0000000000000007E-2</v>
      </c>
    </row>
    <row r="147" spans="1:10" s="119" customFormat="1" hidden="1" outlineLevel="2" x14ac:dyDescent="0.25">
      <c r="A147" s="15" t="s">
        <v>25</v>
      </c>
      <c r="B147" s="87">
        <v>443</v>
      </c>
      <c r="C147" s="92">
        <v>44363</v>
      </c>
      <c r="D147" s="17" t="s">
        <v>27</v>
      </c>
      <c r="E147" s="16"/>
      <c r="F147" s="14" t="s">
        <v>30</v>
      </c>
      <c r="G147" s="89"/>
      <c r="H147" s="90"/>
      <c r="I147" s="89"/>
      <c r="J147" s="91">
        <v>0.5</v>
      </c>
    </row>
    <row r="148" spans="1:10" s="119" customFormat="1" hidden="1" outlineLevel="2" x14ac:dyDescent="0.25">
      <c r="A148" s="15" t="s">
        <v>25</v>
      </c>
      <c r="B148" s="87">
        <v>443</v>
      </c>
      <c r="C148" s="17">
        <v>44371</v>
      </c>
      <c r="D148" s="17" t="s">
        <v>27</v>
      </c>
      <c r="E148" s="16"/>
      <c r="F148" s="14" t="s">
        <v>419</v>
      </c>
      <c r="G148" s="18"/>
      <c r="H148" s="19"/>
      <c r="I148" s="18"/>
      <c r="J148" s="20">
        <v>0.5</v>
      </c>
    </row>
    <row r="149" spans="1:10" s="119" customFormat="1" hidden="1" outlineLevel="2" x14ac:dyDescent="0.25">
      <c r="A149" s="15" t="s">
        <v>25</v>
      </c>
      <c r="B149" s="87">
        <v>443</v>
      </c>
      <c r="C149" s="17">
        <v>44371</v>
      </c>
      <c r="D149" s="17" t="s">
        <v>27</v>
      </c>
      <c r="E149" s="16"/>
      <c r="F149" s="14" t="s">
        <v>419</v>
      </c>
      <c r="G149" s="18"/>
      <c r="H149" s="19"/>
      <c r="I149" s="18"/>
      <c r="J149" s="20">
        <v>0.5</v>
      </c>
    </row>
    <row r="150" spans="1:10" s="119" customFormat="1" hidden="1" outlineLevel="2" x14ac:dyDescent="0.25">
      <c r="A150" s="15" t="s">
        <v>25</v>
      </c>
      <c r="B150" s="87">
        <v>443</v>
      </c>
      <c r="C150" s="17">
        <v>44371</v>
      </c>
      <c r="D150" s="17" t="s">
        <v>27</v>
      </c>
      <c r="E150" s="16"/>
      <c r="F150" s="14" t="s">
        <v>419</v>
      </c>
      <c r="G150" s="18"/>
      <c r="H150" s="19"/>
      <c r="I150" s="18"/>
      <c r="J150" s="20">
        <v>0.5</v>
      </c>
    </row>
    <row r="151" spans="1:10" s="119" customFormat="1" hidden="1" outlineLevel="2" x14ac:dyDescent="0.25">
      <c r="A151" s="15" t="s">
        <v>25</v>
      </c>
      <c r="B151" s="87">
        <v>443</v>
      </c>
      <c r="C151" s="92">
        <v>44377</v>
      </c>
      <c r="D151" s="17" t="s">
        <v>27</v>
      </c>
      <c r="E151" s="16" t="s">
        <v>359</v>
      </c>
      <c r="F151" s="14" t="s">
        <v>30</v>
      </c>
      <c r="G151" s="89"/>
      <c r="H151" s="24"/>
      <c r="I151" s="89"/>
      <c r="J151" s="91">
        <v>2.5</v>
      </c>
    </row>
    <row r="152" spans="1:10" s="119" customFormat="1" hidden="1" outlineLevel="2" x14ac:dyDescent="0.25">
      <c r="A152" s="15" t="s">
        <v>25</v>
      </c>
      <c r="B152" s="87">
        <v>443</v>
      </c>
      <c r="C152" s="17">
        <v>44377</v>
      </c>
      <c r="D152" s="17" t="s">
        <v>27</v>
      </c>
      <c r="E152" s="16"/>
      <c r="F152" s="14" t="s">
        <v>30</v>
      </c>
      <c r="G152" s="89"/>
      <c r="H152" s="90"/>
      <c r="I152" s="89"/>
      <c r="J152" s="91">
        <v>1</v>
      </c>
    </row>
    <row r="153" spans="1:10" s="119" customFormat="1" hidden="1" outlineLevel="2" x14ac:dyDescent="0.25">
      <c r="A153" s="15" t="s">
        <v>25</v>
      </c>
      <c r="B153" s="87">
        <v>443</v>
      </c>
      <c r="C153" s="92">
        <v>44385</v>
      </c>
      <c r="D153" s="17" t="s">
        <v>27</v>
      </c>
      <c r="E153" s="16"/>
      <c r="F153" s="14" t="s">
        <v>30</v>
      </c>
      <c r="G153" s="89"/>
      <c r="H153" s="90"/>
      <c r="I153" s="89"/>
      <c r="J153" s="91">
        <v>0.5</v>
      </c>
    </row>
    <row r="154" spans="1:10" s="119" customFormat="1" hidden="1" outlineLevel="2" x14ac:dyDescent="0.25">
      <c r="A154" s="15" t="s">
        <v>25</v>
      </c>
      <c r="B154" s="87">
        <v>443</v>
      </c>
      <c r="C154" s="17">
        <v>44389</v>
      </c>
      <c r="D154" s="17" t="s">
        <v>27</v>
      </c>
      <c r="E154" s="16"/>
      <c r="F154" s="14" t="s">
        <v>30</v>
      </c>
      <c r="G154" s="18"/>
      <c r="H154" s="19"/>
      <c r="I154" s="18"/>
      <c r="J154" s="20">
        <v>0.14000000000000001</v>
      </c>
    </row>
    <row r="155" spans="1:10" s="119" customFormat="1" hidden="1" outlineLevel="2" x14ac:dyDescent="0.25">
      <c r="A155" s="15" t="s">
        <v>25</v>
      </c>
      <c r="B155" s="87">
        <v>443</v>
      </c>
      <c r="C155" s="17">
        <v>44397</v>
      </c>
      <c r="D155" s="17" t="s">
        <v>27</v>
      </c>
      <c r="E155" s="16"/>
      <c r="F155" s="14" t="s">
        <v>30</v>
      </c>
      <c r="G155" s="18"/>
      <c r="H155" s="19"/>
      <c r="I155" s="18"/>
      <c r="J155" s="20">
        <v>0.5</v>
      </c>
    </row>
    <row r="156" spans="1:10" s="119" customFormat="1" hidden="1" outlineLevel="2" x14ac:dyDescent="0.25">
      <c r="A156" s="15" t="s">
        <v>25</v>
      </c>
      <c r="B156" s="87">
        <v>443</v>
      </c>
      <c r="C156" s="17">
        <v>44397</v>
      </c>
      <c r="D156" s="17" t="s">
        <v>27</v>
      </c>
      <c r="E156" s="16"/>
      <c r="F156" s="14" t="s">
        <v>30</v>
      </c>
      <c r="G156" s="18"/>
      <c r="H156" s="19"/>
      <c r="I156" s="18"/>
      <c r="J156" s="20">
        <v>0.5</v>
      </c>
    </row>
    <row r="157" spans="1:10" s="119" customFormat="1" hidden="1" outlineLevel="2" x14ac:dyDescent="0.25">
      <c r="A157" s="15" t="s">
        <v>25</v>
      </c>
      <c r="B157" s="87">
        <v>443</v>
      </c>
      <c r="C157" s="17">
        <v>44397</v>
      </c>
      <c r="D157" s="17" t="s">
        <v>27</v>
      </c>
      <c r="E157" s="16"/>
      <c r="F157" s="14" t="s">
        <v>30</v>
      </c>
      <c r="G157" s="18"/>
      <c r="H157" s="19"/>
      <c r="I157" s="18"/>
      <c r="J157" s="20">
        <v>0.5</v>
      </c>
    </row>
    <row r="158" spans="1:10" s="119" customFormat="1" hidden="1" outlineLevel="2" x14ac:dyDescent="0.25">
      <c r="A158" s="15" t="s">
        <v>25</v>
      </c>
      <c r="B158" s="87">
        <v>443</v>
      </c>
      <c r="C158" s="17">
        <v>44397</v>
      </c>
      <c r="D158" s="17" t="s">
        <v>27</v>
      </c>
      <c r="E158" s="16"/>
      <c r="F158" s="14" t="s">
        <v>30</v>
      </c>
      <c r="G158" s="18"/>
      <c r="H158" s="19"/>
      <c r="I158" s="18"/>
      <c r="J158" s="20">
        <v>0.5</v>
      </c>
    </row>
    <row r="159" spans="1:10" s="119" customFormat="1" hidden="1" outlineLevel="2" x14ac:dyDescent="0.25">
      <c r="A159" s="15" t="s">
        <v>25</v>
      </c>
      <c r="B159" s="87">
        <v>443</v>
      </c>
      <c r="C159" s="92">
        <v>44397</v>
      </c>
      <c r="D159" s="17" t="s">
        <v>27</v>
      </c>
      <c r="E159" s="16"/>
      <c r="F159" s="14" t="s">
        <v>30</v>
      </c>
      <c r="G159" s="89"/>
      <c r="H159" s="90"/>
      <c r="I159" s="89"/>
      <c r="J159" s="91">
        <v>0.5</v>
      </c>
    </row>
    <row r="160" spans="1:10" s="119" customFormat="1" hidden="1" outlineLevel="2" x14ac:dyDescent="0.25">
      <c r="A160" s="15" t="s">
        <v>25</v>
      </c>
      <c r="B160" s="87">
        <v>443</v>
      </c>
      <c r="C160" s="92">
        <v>44407</v>
      </c>
      <c r="D160" s="17" t="s">
        <v>27</v>
      </c>
      <c r="E160" s="16" t="s">
        <v>359</v>
      </c>
      <c r="F160" s="14" t="s">
        <v>30</v>
      </c>
      <c r="G160" s="89"/>
      <c r="H160" s="24"/>
      <c r="I160" s="89"/>
      <c r="J160" s="91">
        <v>2.5</v>
      </c>
    </row>
    <row r="161" spans="1:10" s="119" customFormat="1" hidden="1" outlineLevel="2" x14ac:dyDescent="0.25">
      <c r="A161" s="15" t="s">
        <v>25</v>
      </c>
      <c r="B161" s="87">
        <v>443</v>
      </c>
      <c r="C161" s="17">
        <v>44407</v>
      </c>
      <c r="D161" s="17" t="s">
        <v>27</v>
      </c>
      <c r="E161" s="16"/>
      <c r="F161" s="14" t="s">
        <v>30</v>
      </c>
      <c r="G161" s="89"/>
      <c r="H161" s="90"/>
      <c r="I161" s="89"/>
      <c r="J161" s="91">
        <v>1</v>
      </c>
    </row>
    <row r="162" spans="1:10" s="119" customFormat="1" hidden="1" outlineLevel="2" x14ac:dyDescent="0.25">
      <c r="A162" s="15" t="s">
        <v>25</v>
      </c>
      <c r="B162" s="87"/>
      <c r="C162" s="17">
        <v>44410</v>
      </c>
      <c r="D162" s="17" t="s">
        <v>27</v>
      </c>
      <c r="E162" s="16"/>
      <c r="F162" s="14" t="s">
        <v>30</v>
      </c>
      <c r="G162" s="18"/>
      <c r="H162" s="19"/>
      <c r="I162" s="18"/>
      <c r="J162" s="20">
        <v>0.5</v>
      </c>
    </row>
    <row r="163" spans="1:10" s="119" customFormat="1" hidden="1" outlineLevel="2" x14ac:dyDescent="0.25">
      <c r="A163" s="15" t="s">
        <v>25</v>
      </c>
      <c r="B163" s="87"/>
      <c r="C163" s="17">
        <v>44413</v>
      </c>
      <c r="D163" s="17" t="s">
        <v>27</v>
      </c>
      <c r="E163" s="16"/>
      <c r="F163" s="14" t="s">
        <v>30</v>
      </c>
      <c r="G163" s="18"/>
      <c r="H163" s="19"/>
      <c r="I163" s="18"/>
      <c r="J163" s="20">
        <v>0.5</v>
      </c>
    </row>
    <row r="164" spans="1:10" s="119" customFormat="1" hidden="1" outlineLevel="2" x14ac:dyDescent="0.25">
      <c r="A164" s="15" t="s">
        <v>25</v>
      </c>
      <c r="B164" s="87"/>
      <c r="C164" s="17">
        <v>44419</v>
      </c>
      <c r="D164" s="17" t="s">
        <v>27</v>
      </c>
      <c r="E164" s="16" t="s">
        <v>449</v>
      </c>
      <c r="F164" s="14" t="s">
        <v>30</v>
      </c>
      <c r="G164" s="18"/>
      <c r="H164" s="19"/>
      <c r="I164" s="18"/>
      <c r="J164" s="20">
        <v>0.21</v>
      </c>
    </row>
    <row r="165" spans="1:10" s="119" customFormat="1" hidden="1" outlineLevel="2" x14ac:dyDescent="0.25">
      <c r="A165" s="15" t="s">
        <v>25</v>
      </c>
      <c r="B165" s="87"/>
      <c r="C165" s="17">
        <v>44434</v>
      </c>
      <c r="D165" s="17" t="s">
        <v>27</v>
      </c>
      <c r="E165" s="16"/>
      <c r="F165" s="14" t="s">
        <v>30</v>
      </c>
      <c r="G165" s="18"/>
      <c r="H165" s="19"/>
      <c r="I165" s="18"/>
      <c r="J165" s="28">
        <v>0.5</v>
      </c>
    </row>
    <row r="166" spans="1:10" s="119" customFormat="1" hidden="1" outlineLevel="2" x14ac:dyDescent="0.25">
      <c r="A166" s="15" t="s">
        <v>25</v>
      </c>
      <c r="B166" s="87"/>
      <c r="C166" s="17">
        <v>44435</v>
      </c>
      <c r="D166" s="17" t="s">
        <v>27</v>
      </c>
      <c r="E166" s="16"/>
      <c r="F166" s="14" t="s">
        <v>30</v>
      </c>
      <c r="G166" s="18"/>
      <c r="H166" s="19"/>
      <c r="I166" s="18"/>
      <c r="J166" s="20">
        <v>0.5</v>
      </c>
    </row>
    <row r="167" spans="1:10" s="119" customFormat="1" hidden="1" outlineLevel="2" x14ac:dyDescent="0.25">
      <c r="A167" s="15" t="s">
        <v>25</v>
      </c>
      <c r="B167" s="87"/>
      <c r="C167" s="92">
        <v>44439</v>
      </c>
      <c r="D167" s="17" t="s">
        <v>27</v>
      </c>
      <c r="E167" s="16" t="s">
        <v>359</v>
      </c>
      <c r="F167" s="14" t="s">
        <v>30</v>
      </c>
      <c r="G167" s="89"/>
      <c r="H167" s="24"/>
      <c r="I167" s="89"/>
      <c r="J167" s="91">
        <v>2.5</v>
      </c>
    </row>
    <row r="168" spans="1:10" s="119" customFormat="1" hidden="1" outlineLevel="2" x14ac:dyDescent="0.25">
      <c r="A168" s="15" t="s">
        <v>25</v>
      </c>
      <c r="B168" s="87"/>
      <c r="C168" s="17">
        <v>44439</v>
      </c>
      <c r="D168" s="17" t="s">
        <v>27</v>
      </c>
      <c r="E168" s="16"/>
      <c r="F168" s="14" t="s">
        <v>30</v>
      </c>
      <c r="G168" s="89"/>
      <c r="H168" s="90"/>
      <c r="I168" s="89"/>
      <c r="J168" s="91">
        <v>1</v>
      </c>
    </row>
    <row r="169" spans="1:10" s="119" customFormat="1" hidden="1" outlineLevel="2" x14ac:dyDescent="0.25">
      <c r="A169" s="15" t="s">
        <v>25</v>
      </c>
      <c r="B169" s="87"/>
      <c r="C169" s="92">
        <v>44442</v>
      </c>
      <c r="D169" s="17" t="s">
        <v>27</v>
      </c>
      <c r="E169" s="16"/>
      <c r="F169" s="14" t="s">
        <v>30</v>
      </c>
      <c r="G169" s="18"/>
      <c r="H169" s="19"/>
      <c r="I169" s="18"/>
      <c r="J169" s="20">
        <v>0.5</v>
      </c>
    </row>
    <row r="170" spans="1:10" s="119" customFormat="1" hidden="1" outlineLevel="2" x14ac:dyDescent="0.25">
      <c r="A170" s="15" t="s">
        <v>25</v>
      </c>
      <c r="B170" s="87"/>
      <c r="C170" s="17">
        <v>44445</v>
      </c>
      <c r="D170" s="17" t="s">
        <v>27</v>
      </c>
      <c r="E170" s="16"/>
      <c r="F170" s="14" t="s">
        <v>30</v>
      </c>
      <c r="G170" s="18"/>
      <c r="H170" s="19"/>
      <c r="I170" s="18"/>
      <c r="J170" s="20">
        <v>0.5</v>
      </c>
    </row>
    <row r="171" spans="1:10" s="119" customFormat="1" hidden="1" outlineLevel="2" x14ac:dyDescent="0.25">
      <c r="A171" s="15" t="s">
        <v>25</v>
      </c>
      <c r="B171" s="87"/>
      <c r="C171" s="17">
        <v>44455</v>
      </c>
      <c r="D171" s="17" t="s">
        <v>27</v>
      </c>
      <c r="E171" s="16"/>
      <c r="F171" s="14" t="s">
        <v>30</v>
      </c>
      <c r="G171" s="18"/>
      <c r="H171" s="19"/>
      <c r="I171" s="18"/>
      <c r="J171" s="20">
        <v>0.5</v>
      </c>
    </row>
    <row r="172" spans="1:10" s="119" customFormat="1" hidden="1" outlineLevel="2" x14ac:dyDescent="0.25">
      <c r="A172" s="15" t="s">
        <v>25</v>
      </c>
      <c r="B172" s="87"/>
      <c r="C172" s="92">
        <v>44469</v>
      </c>
      <c r="D172" s="17" t="s">
        <v>27</v>
      </c>
      <c r="E172" s="16" t="s">
        <v>359</v>
      </c>
      <c r="F172" s="14" t="s">
        <v>30</v>
      </c>
      <c r="G172" s="89"/>
      <c r="H172" s="24"/>
      <c r="I172" s="89"/>
      <c r="J172" s="91">
        <v>2.5</v>
      </c>
    </row>
    <row r="173" spans="1:10" s="119" customFormat="1" hidden="1" outlineLevel="2" x14ac:dyDescent="0.25">
      <c r="A173" s="15" t="s">
        <v>25</v>
      </c>
      <c r="B173" s="87"/>
      <c r="C173" s="17">
        <v>44469</v>
      </c>
      <c r="D173" s="17" t="s">
        <v>27</v>
      </c>
      <c r="E173" s="16"/>
      <c r="F173" s="14" t="s">
        <v>30</v>
      </c>
      <c r="G173" s="18"/>
      <c r="H173" s="19"/>
      <c r="I173" s="18"/>
      <c r="J173" s="20">
        <v>0.5</v>
      </c>
    </row>
    <row r="174" spans="1:10" s="119" customFormat="1" hidden="1" outlineLevel="2" x14ac:dyDescent="0.25">
      <c r="A174" s="15" t="s">
        <v>25</v>
      </c>
      <c r="B174" s="87"/>
      <c r="C174" s="17">
        <v>44469</v>
      </c>
      <c r="D174" s="17" t="s">
        <v>27</v>
      </c>
      <c r="E174" s="16"/>
      <c r="F174" s="14" t="s">
        <v>30</v>
      </c>
      <c r="G174" s="18"/>
      <c r="H174" s="19"/>
      <c r="I174" s="18"/>
      <c r="J174" s="20">
        <v>0.5</v>
      </c>
    </row>
    <row r="175" spans="1:10" s="119" customFormat="1" hidden="1" outlineLevel="2" x14ac:dyDescent="0.25">
      <c r="A175" s="15" t="s">
        <v>25</v>
      </c>
      <c r="B175" s="87"/>
      <c r="C175" s="17">
        <v>44469</v>
      </c>
      <c r="D175" s="17" t="s">
        <v>27</v>
      </c>
      <c r="E175" s="16"/>
      <c r="F175" s="14" t="s">
        <v>30</v>
      </c>
      <c r="G175" s="89"/>
      <c r="H175" s="90"/>
      <c r="I175" s="89"/>
      <c r="J175" s="91">
        <v>1</v>
      </c>
    </row>
    <row r="176" spans="1:10" s="119" customFormat="1" hidden="1" outlineLevel="2" x14ac:dyDescent="0.25">
      <c r="A176" s="15" t="s">
        <v>25</v>
      </c>
      <c r="B176" s="87"/>
      <c r="C176" s="17">
        <v>44476</v>
      </c>
      <c r="D176" s="17" t="s">
        <v>27</v>
      </c>
      <c r="E176" s="16"/>
      <c r="F176" s="14" t="s">
        <v>30</v>
      </c>
      <c r="G176" s="18"/>
      <c r="H176" s="19"/>
      <c r="I176" s="18"/>
      <c r="J176" s="20">
        <v>0.5</v>
      </c>
    </row>
    <row r="177" spans="1:10" s="119" customFormat="1" hidden="1" outlineLevel="2" x14ac:dyDescent="0.25">
      <c r="A177" s="15" t="s">
        <v>25</v>
      </c>
      <c r="B177" s="87"/>
      <c r="C177" s="17">
        <v>44476</v>
      </c>
      <c r="D177" s="17" t="s">
        <v>27</v>
      </c>
      <c r="E177" s="16"/>
      <c r="F177" s="14" t="s">
        <v>30</v>
      </c>
      <c r="G177" s="18"/>
      <c r="H177" s="19"/>
      <c r="I177" s="18"/>
      <c r="J177" s="20">
        <v>0.5</v>
      </c>
    </row>
    <row r="178" spans="1:10" s="119" customFormat="1" hidden="1" outlineLevel="2" x14ac:dyDescent="0.25">
      <c r="A178" s="15" t="s">
        <v>25</v>
      </c>
      <c r="B178" s="87"/>
      <c r="C178" s="17">
        <v>44476</v>
      </c>
      <c r="D178" s="17" t="s">
        <v>27</v>
      </c>
      <c r="E178" s="16"/>
      <c r="F178" s="14" t="s">
        <v>30</v>
      </c>
      <c r="G178" s="18"/>
      <c r="H178" s="19"/>
      <c r="I178" s="18"/>
      <c r="J178" s="20">
        <v>0.5</v>
      </c>
    </row>
    <row r="179" spans="1:10" s="119" customFormat="1" hidden="1" outlineLevel="2" x14ac:dyDescent="0.25">
      <c r="A179" s="15" t="s">
        <v>25</v>
      </c>
      <c r="B179" s="87"/>
      <c r="C179" s="17">
        <v>44476</v>
      </c>
      <c r="D179" s="17" t="s">
        <v>27</v>
      </c>
      <c r="E179" s="16"/>
      <c r="F179" s="14" t="s">
        <v>30</v>
      </c>
      <c r="G179" s="18"/>
      <c r="H179" s="19"/>
      <c r="I179" s="18"/>
      <c r="J179" s="20">
        <v>0.5</v>
      </c>
    </row>
    <row r="180" spans="1:10" s="119" customFormat="1" hidden="1" outlineLevel="2" x14ac:dyDescent="0.25">
      <c r="A180" s="15" t="s">
        <v>25</v>
      </c>
      <c r="B180" s="87"/>
      <c r="C180" s="17">
        <v>44476</v>
      </c>
      <c r="D180" s="17" t="s">
        <v>27</v>
      </c>
      <c r="E180" s="16"/>
      <c r="F180" s="14" t="s">
        <v>30</v>
      </c>
      <c r="G180" s="18"/>
      <c r="H180" s="19"/>
      <c r="I180" s="18"/>
      <c r="J180" s="20">
        <v>0.5</v>
      </c>
    </row>
    <row r="181" spans="1:10" s="119" customFormat="1" hidden="1" outlineLevel="2" x14ac:dyDescent="0.25">
      <c r="A181" s="15" t="s">
        <v>25</v>
      </c>
      <c r="B181" s="87"/>
      <c r="C181" s="17">
        <v>44480</v>
      </c>
      <c r="D181" s="17" t="s">
        <v>27</v>
      </c>
      <c r="E181" s="16"/>
      <c r="F181" s="14" t="s">
        <v>30</v>
      </c>
      <c r="G181" s="18"/>
      <c r="H181" s="19"/>
      <c r="I181" s="18"/>
      <c r="J181" s="20">
        <v>0.5</v>
      </c>
    </row>
    <row r="182" spans="1:10" s="119" customFormat="1" hidden="1" outlineLevel="2" x14ac:dyDescent="0.25">
      <c r="A182" s="15" t="s">
        <v>25</v>
      </c>
      <c r="B182" s="87"/>
      <c r="C182" s="17">
        <v>44481</v>
      </c>
      <c r="D182" s="17" t="s">
        <v>27</v>
      </c>
      <c r="E182" s="16"/>
      <c r="F182" s="14" t="s">
        <v>30</v>
      </c>
      <c r="G182" s="18"/>
      <c r="H182" s="19"/>
      <c r="I182" s="18"/>
      <c r="J182" s="20">
        <v>0.5</v>
      </c>
    </row>
    <row r="183" spans="1:10" s="119" customFormat="1" hidden="1" outlineLevel="2" x14ac:dyDescent="0.25">
      <c r="A183" s="15" t="s">
        <v>25</v>
      </c>
      <c r="B183" s="87"/>
      <c r="C183" s="17">
        <v>44481</v>
      </c>
      <c r="D183" s="17" t="s">
        <v>27</v>
      </c>
      <c r="E183" s="16"/>
      <c r="F183" s="14" t="s">
        <v>30</v>
      </c>
      <c r="G183" s="18"/>
      <c r="H183" s="19"/>
      <c r="I183" s="18"/>
      <c r="J183" s="20">
        <v>0.5</v>
      </c>
    </row>
    <row r="184" spans="1:10" s="119" customFormat="1" hidden="1" outlineLevel="2" x14ac:dyDescent="0.25">
      <c r="A184" s="15" t="s">
        <v>25</v>
      </c>
      <c r="B184" s="87"/>
      <c r="C184" s="17">
        <v>44494</v>
      </c>
      <c r="D184" s="17" t="s">
        <v>27</v>
      </c>
      <c r="E184" s="16"/>
      <c r="F184" s="14" t="s">
        <v>30</v>
      </c>
      <c r="G184" s="18"/>
      <c r="H184" s="19"/>
      <c r="I184" s="18"/>
      <c r="J184" s="20">
        <v>0.5</v>
      </c>
    </row>
    <row r="185" spans="1:10" s="119" customFormat="1" hidden="1" outlineLevel="2" x14ac:dyDescent="0.25">
      <c r="A185" s="15" t="s">
        <v>25</v>
      </c>
      <c r="B185" s="87"/>
      <c r="C185" s="17">
        <v>44495</v>
      </c>
      <c r="D185" s="17" t="s">
        <v>27</v>
      </c>
      <c r="E185" s="16"/>
      <c r="F185" s="14" t="s">
        <v>30</v>
      </c>
      <c r="G185" s="18"/>
      <c r="H185" s="19"/>
      <c r="I185" s="18"/>
      <c r="J185" s="20">
        <v>0.5</v>
      </c>
    </row>
    <row r="186" spans="1:10" s="119" customFormat="1" hidden="1" outlineLevel="2" x14ac:dyDescent="0.25">
      <c r="A186" s="15" t="s">
        <v>25</v>
      </c>
      <c r="B186" s="87"/>
      <c r="C186" s="17">
        <v>44497</v>
      </c>
      <c r="D186" s="17" t="s">
        <v>27</v>
      </c>
      <c r="E186" s="16"/>
      <c r="F186" s="14" t="s">
        <v>30</v>
      </c>
      <c r="G186" s="18"/>
      <c r="H186" s="19"/>
      <c r="I186" s="18"/>
      <c r="J186" s="20">
        <v>0.5</v>
      </c>
    </row>
    <row r="187" spans="1:10" s="119" customFormat="1" hidden="1" outlineLevel="2" x14ac:dyDescent="0.25">
      <c r="A187" s="15" t="s">
        <v>25</v>
      </c>
      <c r="B187" s="87"/>
      <c r="C187" s="17">
        <v>44497</v>
      </c>
      <c r="D187" s="17" t="s">
        <v>27</v>
      </c>
      <c r="E187" s="16"/>
      <c r="F187" s="14" t="s">
        <v>30</v>
      </c>
      <c r="G187" s="18"/>
      <c r="H187" s="19"/>
      <c r="I187" s="18"/>
      <c r="J187" s="20">
        <v>0.5</v>
      </c>
    </row>
    <row r="188" spans="1:10" s="119" customFormat="1" hidden="1" outlineLevel="2" x14ac:dyDescent="0.25">
      <c r="A188" s="15" t="s">
        <v>25</v>
      </c>
      <c r="B188" s="87"/>
      <c r="C188" s="17">
        <v>44500</v>
      </c>
      <c r="D188" s="17" t="s">
        <v>27</v>
      </c>
      <c r="E188" s="16"/>
      <c r="F188" s="14" t="s">
        <v>30</v>
      </c>
      <c r="G188" s="18"/>
      <c r="H188" s="19"/>
      <c r="I188" s="18"/>
      <c r="J188" s="20">
        <v>2.5</v>
      </c>
    </row>
    <row r="189" spans="1:10" s="119" customFormat="1" hidden="1" outlineLevel="2" x14ac:dyDescent="0.25">
      <c r="A189" s="15" t="s">
        <v>25</v>
      </c>
      <c r="B189" s="87"/>
      <c r="C189" s="17">
        <v>44500</v>
      </c>
      <c r="D189" s="17" t="s">
        <v>27</v>
      </c>
      <c r="E189" s="16"/>
      <c r="F189" s="14" t="s">
        <v>30</v>
      </c>
      <c r="G189" s="89"/>
      <c r="H189" s="90"/>
      <c r="I189" s="89"/>
      <c r="J189" s="91">
        <v>1</v>
      </c>
    </row>
    <row r="190" spans="1:10" s="119" customFormat="1" hidden="1" outlineLevel="2" x14ac:dyDescent="0.25">
      <c r="A190" s="15" t="s">
        <v>25</v>
      </c>
      <c r="B190" s="87"/>
      <c r="C190" s="17">
        <v>44508</v>
      </c>
      <c r="D190" s="17" t="s">
        <v>27</v>
      </c>
      <c r="E190" s="16"/>
      <c r="F190" s="14" t="s">
        <v>30</v>
      </c>
      <c r="G190" s="18"/>
      <c r="H190" s="19"/>
      <c r="I190" s="18"/>
      <c r="J190" s="20">
        <v>0.5</v>
      </c>
    </row>
    <row r="191" spans="1:10" s="119" customFormat="1" hidden="1" outlineLevel="2" x14ac:dyDescent="0.25">
      <c r="A191" s="15" t="s">
        <v>25</v>
      </c>
      <c r="B191" s="87"/>
      <c r="C191" s="17">
        <v>44508</v>
      </c>
      <c r="D191" s="17" t="s">
        <v>27</v>
      </c>
      <c r="E191" s="16"/>
      <c r="F191" s="14" t="s">
        <v>30</v>
      </c>
      <c r="G191" s="18"/>
      <c r="H191" s="19"/>
      <c r="I191" s="18"/>
      <c r="J191" s="20">
        <v>0.5</v>
      </c>
    </row>
    <row r="192" spans="1:10" s="119" customFormat="1" hidden="1" outlineLevel="2" x14ac:dyDescent="0.25">
      <c r="A192" s="15" t="s">
        <v>25</v>
      </c>
      <c r="B192" s="87"/>
      <c r="C192" s="17">
        <v>44510</v>
      </c>
      <c r="D192" s="17" t="s">
        <v>27</v>
      </c>
      <c r="E192" s="16"/>
      <c r="F192" s="14" t="s">
        <v>30</v>
      </c>
      <c r="G192" s="18"/>
      <c r="H192" s="19"/>
      <c r="I192" s="18"/>
      <c r="J192" s="20">
        <v>0.5</v>
      </c>
    </row>
    <row r="193" spans="1:10" s="119" customFormat="1" hidden="1" outlineLevel="2" x14ac:dyDescent="0.25">
      <c r="A193" s="15" t="s">
        <v>25</v>
      </c>
      <c r="B193" s="87"/>
      <c r="C193" s="17">
        <v>44512</v>
      </c>
      <c r="D193" s="17" t="s">
        <v>27</v>
      </c>
      <c r="E193" s="16"/>
      <c r="F193" s="14" t="s">
        <v>30</v>
      </c>
      <c r="G193" s="18"/>
      <c r="H193" s="19"/>
      <c r="I193" s="18"/>
      <c r="J193" s="20">
        <v>0.5</v>
      </c>
    </row>
    <row r="194" spans="1:10" s="119" customFormat="1" hidden="1" outlineLevel="2" x14ac:dyDescent="0.25">
      <c r="A194" s="15" t="s">
        <v>25</v>
      </c>
      <c r="B194" s="87"/>
      <c r="C194" s="17">
        <v>44512</v>
      </c>
      <c r="D194" s="17" t="s">
        <v>27</v>
      </c>
      <c r="E194" s="16"/>
      <c r="F194" s="14" t="s">
        <v>30</v>
      </c>
      <c r="G194" s="18"/>
      <c r="H194" s="19"/>
      <c r="I194" s="18"/>
      <c r="J194" s="20">
        <v>0.5</v>
      </c>
    </row>
    <row r="195" spans="1:10" s="119" customFormat="1" hidden="1" outlineLevel="2" x14ac:dyDescent="0.25">
      <c r="A195" s="15" t="s">
        <v>25</v>
      </c>
      <c r="B195" s="87"/>
      <c r="C195" s="17">
        <v>44518</v>
      </c>
      <c r="D195" s="17" t="s">
        <v>27</v>
      </c>
      <c r="E195" s="16"/>
      <c r="F195" s="14" t="s">
        <v>30</v>
      </c>
      <c r="G195" s="18"/>
      <c r="H195" s="19"/>
      <c r="I195" s="18"/>
      <c r="J195" s="20">
        <v>0.5</v>
      </c>
    </row>
    <row r="196" spans="1:10" s="119" customFormat="1" hidden="1" outlineLevel="2" x14ac:dyDescent="0.25">
      <c r="A196" s="15" t="s">
        <v>25</v>
      </c>
      <c r="B196" s="87"/>
      <c r="C196" s="17">
        <v>44525</v>
      </c>
      <c r="D196" s="17" t="s">
        <v>27</v>
      </c>
      <c r="E196" s="16"/>
      <c r="F196" s="14" t="s">
        <v>30</v>
      </c>
      <c r="G196" s="18"/>
      <c r="H196" s="19"/>
      <c r="I196" s="18"/>
      <c r="J196" s="20">
        <v>0.5</v>
      </c>
    </row>
    <row r="197" spans="1:10" s="119" customFormat="1" hidden="1" outlineLevel="2" x14ac:dyDescent="0.25">
      <c r="A197" s="15" t="s">
        <v>25</v>
      </c>
      <c r="B197" s="87"/>
      <c r="C197" s="17">
        <v>44525</v>
      </c>
      <c r="D197" s="17" t="s">
        <v>27</v>
      </c>
      <c r="E197" s="16"/>
      <c r="F197" s="14" t="s">
        <v>30</v>
      </c>
      <c r="G197" s="18"/>
      <c r="H197" s="19"/>
      <c r="I197" s="18"/>
      <c r="J197" s="20">
        <v>0.5</v>
      </c>
    </row>
    <row r="198" spans="1:10" s="119" customFormat="1" hidden="1" outlineLevel="2" x14ac:dyDescent="0.25">
      <c r="A198" s="15" t="s">
        <v>25</v>
      </c>
      <c r="B198" s="87"/>
      <c r="C198" s="17">
        <v>44526</v>
      </c>
      <c r="D198" s="17" t="s">
        <v>27</v>
      </c>
      <c r="E198" s="16"/>
      <c r="F198" s="14" t="s">
        <v>30</v>
      </c>
      <c r="G198" s="18"/>
      <c r="H198" s="19"/>
      <c r="I198" s="18"/>
      <c r="J198" s="20">
        <v>0.5</v>
      </c>
    </row>
    <row r="199" spans="1:10" s="119" customFormat="1" hidden="1" outlineLevel="2" x14ac:dyDescent="0.25">
      <c r="A199" s="15" t="s">
        <v>25</v>
      </c>
      <c r="B199" s="87"/>
      <c r="C199" s="17">
        <v>44529</v>
      </c>
      <c r="D199" s="17" t="s">
        <v>27</v>
      </c>
      <c r="E199" s="16"/>
      <c r="F199" s="14" t="s">
        <v>30</v>
      </c>
      <c r="G199" s="18"/>
      <c r="H199" s="19"/>
      <c r="I199" s="18"/>
      <c r="J199" s="20">
        <v>0.5</v>
      </c>
    </row>
    <row r="200" spans="1:10" s="119" customFormat="1" hidden="1" outlineLevel="2" x14ac:dyDescent="0.25">
      <c r="A200" s="15" t="s">
        <v>25</v>
      </c>
      <c r="B200" s="87"/>
      <c r="C200" s="17">
        <v>44530</v>
      </c>
      <c r="D200" s="17" t="s">
        <v>27</v>
      </c>
      <c r="E200" s="16"/>
      <c r="F200" s="14" t="s">
        <v>30</v>
      </c>
      <c r="G200" s="18"/>
      <c r="H200" s="19"/>
      <c r="I200" s="18"/>
      <c r="J200" s="20">
        <v>2.5</v>
      </c>
    </row>
    <row r="201" spans="1:10" s="119" customFormat="1" hidden="1" outlineLevel="2" x14ac:dyDescent="0.25">
      <c r="A201" s="15" t="s">
        <v>25</v>
      </c>
      <c r="B201" s="87"/>
      <c r="C201" s="17">
        <v>44530</v>
      </c>
      <c r="D201" s="17" t="s">
        <v>27</v>
      </c>
      <c r="E201" s="16"/>
      <c r="F201" s="14" t="s">
        <v>30</v>
      </c>
      <c r="G201" s="89"/>
      <c r="H201" s="90"/>
      <c r="I201" s="89"/>
      <c r="J201" s="91">
        <v>1</v>
      </c>
    </row>
    <row r="202" spans="1:10" s="119" customFormat="1" hidden="1" outlineLevel="2" x14ac:dyDescent="0.25">
      <c r="A202" s="15" t="s">
        <v>25</v>
      </c>
      <c r="B202" s="87"/>
      <c r="C202" s="17">
        <v>44539</v>
      </c>
      <c r="D202" s="17" t="s">
        <v>27</v>
      </c>
      <c r="E202" s="16"/>
      <c r="F202" s="14" t="s">
        <v>30</v>
      </c>
      <c r="G202" s="18"/>
      <c r="H202" s="19"/>
      <c r="I202" s="18"/>
      <c r="J202" s="20">
        <v>0.5</v>
      </c>
    </row>
    <row r="203" spans="1:10" s="119" customFormat="1" hidden="1" outlineLevel="2" x14ac:dyDescent="0.25">
      <c r="A203" s="15" t="s">
        <v>25</v>
      </c>
      <c r="B203" s="87"/>
      <c r="C203" s="17">
        <v>44539</v>
      </c>
      <c r="D203" s="17" t="s">
        <v>27</v>
      </c>
      <c r="E203" s="16"/>
      <c r="F203" s="14" t="s">
        <v>30</v>
      </c>
      <c r="G203" s="18"/>
      <c r="H203" s="19"/>
      <c r="I203" s="18"/>
      <c r="J203" s="20">
        <v>0.5</v>
      </c>
    </row>
    <row r="204" spans="1:10" s="119" customFormat="1" hidden="1" outlineLevel="2" x14ac:dyDescent="0.25">
      <c r="A204" s="15" t="s">
        <v>25</v>
      </c>
      <c r="B204" s="87"/>
      <c r="C204" s="17">
        <v>44543</v>
      </c>
      <c r="D204" s="17" t="s">
        <v>27</v>
      </c>
      <c r="E204" s="16"/>
      <c r="F204" s="14" t="s">
        <v>30</v>
      </c>
      <c r="G204" s="18"/>
      <c r="H204" s="19"/>
      <c r="I204" s="18"/>
      <c r="J204" s="20">
        <v>0.14000000000000001</v>
      </c>
    </row>
    <row r="205" spans="1:10" s="119" customFormat="1" hidden="1" outlineLevel="2" x14ac:dyDescent="0.25">
      <c r="A205" s="15" t="s">
        <v>25</v>
      </c>
      <c r="B205" s="87"/>
      <c r="C205" s="17">
        <v>44550</v>
      </c>
      <c r="D205" s="17" t="s">
        <v>27</v>
      </c>
      <c r="E205" s="16"/>
      <c r="F205" s="14" t="s">
        <v>30</v>
      </c>
      <c r="G205" s="18"/>
      <c r="H205" s="19"/>
      <c r="I205" s="18"/>
      <c r="J205" s="20">
        <v>0.5</v>
      </c>
    </row>
    <row r="206" spans="1:10" s="119" customFormat="1" hidden="1" outlineLevel="2" x14ac:dyDescent="0.25">
      <c r="A206" s="15" t="s">
        <v>25</v>
      </c>
      <c r="B206" s="87"/>
      <c r="C206" s="17">
        <v>44561</v>
      </c>
      <c r="D206" s="17" t="s">
        <v>27</v>
      </c>
      <c r="E206" s="16"/>
      <c r="F206" s="14" t="s">
        <v>30</v>
      </c>
      <c r="G206" s="18"/>
      <c r="H206" s="19"/>
      <c r="I206" s="18"/>
      <c r="J206" s="20">
        <v>2.5</v>
      </c>
    </row>
    <row r="207" spans="1:10" s="119" customFormat="1" hidden="1" outlineLevel="2" x14ac:dyDescent="0.25">
      <c r="A207" s="15" t="s">
        <v>25</v>
      </c>
      <c r="B207" s="87"/>
      <c r="C207" s="17">
        <v>44561</v>
      </c>
      <c r="D207" s="17" t="s">
        <v>27</v>
      </c>
      <c r="E207" s="16"/>
      <c r="F207" s="14" t="s">
        <v>30</v>
      </c>
      <c r="G207" s="89"/>
      <c r="H207" s="90"/>
      <c r="I207" s="89"/>
      <c r="J207" s="91">
        <v>1</v>
      </c>
    </row>
    <row r="208" spans="1:10" s="119" customFormat="1" hidden="1" outlineLevel="2" x14ac:dyDescent="0.25">
      <c r="A208" s="15" t="s">
        <v>25</v>
      </c>
      <c r="B208" s="87"/>
      <c r="C208" s="17">
        <v>44561</v>
      </c>
      <c r="D208" s="17" t="s">
        <v>27</v>
      </c>
      <c r="E208" s="16"/>
      <c r="F208" s="14" t="s">
        <v>523</v>
      </c>
      <c r="G208" s="18"/>
      <c r="H208" s="19"/>
      <c r="I208" s="18"/>
      <c r="J208" s="20">
        <v>5.99</v>
      </c>
    </row>
    <row r="209" spans="1:10" s="119" customFormat="1" outlineLevel="1" collapsed="1" x14ac:dyDescent="0.25">
      <c r="A209" s="13" t="s">
        <v>216</v>
      </c>
      <c r="B209" s="87"/>
      <c r="C209" s="17"/>
      <c r="D209" s="38" t="str">
        <f>VLOOKUP(A208,TM!$1:$31,2)</f>
        <v>COMPETENZE BANCARIE</v>
      </c>
      <c r="E209" s="16"/>
      <c r="F209" s="14"/>
      <c r="G209" s="18">
        <f>SUBTOTAL(9,G101:G208)</f>
        <v>0</v>
      </c>
      <c r="H209" s="19">
        <f>SUBTOTAL(9,H101:H208)</f>
        <v>0</v>
      </c>
      <c r="I209" s="18">
        <f>SUBTOTAL(9,I101:I208)</f>
        <v>0</v>
      </c>
      <c r="J209" s="20">
        <f>SUBTOTAL(9,J101:J208)</f>
        <v>125.82999999999998</v>
      </c>
    </row>
    <row r="210" spans="1:10" s="119" customFormat="1" hidden="1" outlineLevel="2" x14ac:dyDescent="0.25">
      <c r="A210" s="15" t="s">
        <v>62</v>
      </c>
      <c r="B210" s="87">
        <v>443</v>
      </c>
      <c r="C210" s="17">
        <v>44214</v>
      </c>
      <c r="D210" s="17" t="s">
        <v>32</v>
      </c>
      <c r="E210" s="16" t="s">
        <v>35</v>
      </c>
      <c r="F210" s="14" t="s">
        <v>358</v>
      </c>
      <c r="G210" s="89"/>
      <c r="H210" s="90"/>
      <c r="I210" s="89"/>
      <c r="J210" s="91">
        <v>150.26</v>
      </c>
    </row>
    <row r="211" spans="1:10" s="119" customFormat="1" hidden="1" outlineLevel="2" x14ac:dyDescent="0.25">
      <c r="A211" s="15" t="s">
        <v>62</v>
      </c>
      <c r="B211" s="87">
        <v>443</v>
      </c>
      <c r="C211" s="92">
        <v>44235</v>
      </c>
      <c r="D211" s="17" t="s">
        <v>361</v>
      </c>
      <c r="E211" s="16" t="s">
        <v>70</v>
      </c>
      <c r="F211" s="14" t="s">
        <v>362</v>
      </c>
      <c r="G211" s="89"/>
      <c r="H211" s="96"/>
      <c r="I211" s="89"/>
      <c r="J211" s="91">
        <v>375.3</v>
      </c>
    </row>
    <row r="212" spans="1:10" s="119" customFormat="1" hidden="1" outlineLevel="2" x14ac:dyDescent="0.25">
      <c r="A212" s="15" t="s">
        <v>62</v>
      </c>
      <c r="B212" s="87">
        <v>443</v>
      </c>
      <c r="C212" s="92">
        <v>44249</v>
      </c>
      <c r="D212" s="17" t="s">
        <v>366</v>
      </c>
      <c r="E212" s="16" t="s">
        <v>117</v>
      </c>
      <c r="F212" s="14" t="s">
        <v>367</v>
      </c>
      <c r="G212" s="89"/>
      <c r="H212" s="90"/>
      <c r="I212" s="89"/>
      <c r="J212" s="91">
        <v>94.25</v>
      </c>
    </row>
    <row r="213" spans="1:10" s="119" customFormat="1" hidden="1" outlineLevel="2" x14ac:dyDescent="0.25">
      <c r="A213" s="15" t="s">
        <v>62</v>
      </c>
      <c r="B213" s="87">
        <v>443</v>
      </c>
      <c r="C213" s="92">
        <v>44284</v>
      </c>
      <c r="D213" s="17" t="s">
        <v>366</v>
      </c>
      <c r="E213" s="16" t="s">
        <v>117</v>
      </c>
      <c r="F213" s="14" t="s">
        <v>378</v>
      </c>
      <c r="G213" s="89"/>
      <c r="H213" s="90"/>
      <c r="I213" s="89"/>
      <c r="J213" s="91">
        <v>65.88</v>
      </c>
    </row>
    <row r="214" spans="1:10" s="119" customFormat="1" hidden="1" outlineLevel="2" x14ac:dyDescent="0.25">
      <c r="A214" s="15" t="s">
        <v>62</v>
      </c>
      <c r="B214" s="87">
        <v>443</v>
      </c>
      <c r="C214" s="92">
        <v>44294</v>
      </c>
      <c r="D214" s="17" t="s">
        <v>32</v>
      </c>
      <c r="E214" s="16" t="s">
        <v>35</v>
      </c>
      <c r="F214" s="14" t="s">
        <v>385</v>
      </c>
      <c r="G214" s="89"/>
      <c r="H214" s="90"/>
      <c r="I214" s="89"/>
      <c r="J214" s="91">
        <v>441.44</v>
      </c>
    </row>
    <row r="215" spans="1:10" s="119" customFormat="1" hidden="1" outlineLevel="2" x14ac:dyDescent="0.25">
      <c r="A215" s="15" t="s">
        <v>62</v>
      </c>
      <c r="B215" s="87">
        <v>443</v>
      </c>
      <c r="C215" s="92">
        <v>44307</v>
      </c>
      <c r="D215" s="17" t="s">
        <v>32</v>
      </c>
      <c r="E215" s="16" t="s">
        <v>35</v>
      </c>
      <c r="F215" s="14" t="s">
        <v>387</v>
      </c>
      <c r="G215" s="89"/>
      <c r="H215" s="90"/>
      <c r="I215" s="89"/>
      <c r="J215" s="91">
        <v>179.83</v>
      </c>
    </row>
    <row r="216" spans="1:10" s="119" customFormat="1" hidden="1" outlineLevel="2" x14ac:dyDescent="0.25">
      <c r="A216" s="15" t="s">
        <v>62</v>
      </c>
      <c r="B216" s="87">
        <v>443</v>
      </c>
      <c r="C216" s="17">
        <v>44319</v>
      </c>
      <c r="D216" s="17" t="s">
        <v>241</v>
      </c>
      <c r="E216" s="16" t="s">
        <v>117</v>
      </c>
      <c r="F216" s="14" t="s">
        <v>390</v>
      </c>
      <c r="G216" s="89"/>
      <c r="H216" s="90"/>
      <c r="I216" s="89"/>
      <c r="J216" s="91">
        <v>126.88</v>
      </c>
    </row>
    <row r="217" spans="1:10" s="119" customFormat="1" hidden="1" outlineLevel="2" x14ac:dyDescent="0.25">
      <c r="A217" s="15" t="s">
        <v>62</v>
      </c>
      <c r="B217" s="87">
        <v>1663</v>
      </c>
      <c r="C217" s="17">
        <v>44357</v>
      </c>
      <c r="D217" s="17" t="s">
        <v>32</v>
      </c>
      <c r="E217" s="16" t="s">
        <v>35</v>
      </c>
      <c r="F217" s="14" t="s">
        <v>416</v>
      </c>
      <c r="G217" s="89"/>
      <c r="H217" s="90"/>
      <c r="I217" s="89"/>
      <c r="J217" s="91">
        <v>291.39</v>
      </c>
    </row>
    <row r="218" spans="1:10" s="119" customFormat="1" hidden="1" outlineLevel="2" x14ac:dyDescent="0.25">
      <c r="A218" s="15" t="s">
        <v>62</v>
      </c>
      <c r="B218" s="87">
        <v>443</v>
      </c>
      <c r="C218" s="17">
        <v>44371</v>
      </c>
      <c r="D218" s="17" t="s">
        <v>426</v>
      </c>
      <c r="E218" s="16"/>
      <c r="F218" s="14" t="s">
        <v>427</v>
      </c>
      <c r="G218" s="18"/>
      <c r="H218" s="19"/>
      <c r="I218" s="18"/>
      <c r="J218" s="20">
        <v>59.78</v>
      </c>
    </row>
    <row r="219" spans="1:10" s="119" customFormat="1" hidden="1" outlineLevel="2" x14ac:dyDescent="0.25">
      <c r="A219" s="15" t="s">
        <v>62</v>
      </c>
      <c r="B219" s="87">
        <v>1663</v>
      </c>
      <c r="C219" s="17">
        <v>44397</v>
      </c>
      <c r="D219" s="17" t="s">
        <v>32</v>
      </c>
      <c r="E219" s="16" t="s">
        <v>35</v>
      </c>
      <c r="F219" s="14" t="s">
        <v>439</v>
      </c>
      <c r="G219" s="18"/>
      <c r="H219" s="19"/>
      <c r="I219" s="18"/>
      <c r="J219" s="20">
        <v>65.7</v>
      </c>
    </row>
    <row r="220" spans="1:10" s="119" customFormat="1" hidden="1" outlineLevel="2" x14ac:dyDescent="0.25">
      <c r="A220" s="15" t="s">
        <v>62</v>
      </c>
      <c r="B220" s="87"/>
      <c r="C220" s="17">
        <v>44434</v>
      </c>
      <c r="D220" s="17" t="s">
        <v>32</v>
      </c>
      <c r="E220" s="16" t="s">
        <v>35</v>
      </c>
      <c r="F220" s="14" t="s">
        <v>452</v>
      </c>
      <c r="G220" s="18"/>
      <c r="H220" s="19"/>
      <c r="I220" s="18"/>
      <c r="J220" s="20">
        <v>132.49</v>
      </c>
    </row>
    <row r="221" spans="1:10" s="119" customFormat="1" hidden="1" outlineLevel="2" x14ac:dyDescent="0.25">
      <c r="A221" s="15" t="s">
        <v>62</v>
      </c>
      <c r="B221" s="87">
        <v>1035</v>
      </c>
      <c r="C221" s="17">
        <v>44476</v>
      </c>
      <c r="D221" s="17" t="s">
        <v>241</v>
      </c>
      <c r="E221" s="16" t="s">
        <v>117</v>
      </c>
      <c r="F221" s="14" t="s">
        <v>471</v>
      </c>
      <c r="G221" s="18"/>
      <c r="H221" s="19"/>
      <c r="I221" s="18"/>
      <c r="J221" s="20">
        <v>131.76</v>
      </c>
    </row>
    <row r="222" spans="1:10" s="119" customFormat="1" hidden="1" outlineLevel="2" x14ac:dyDescent="0.25">
      <c r="A222" s="15" t="s">
        <v>62</v>
      </c>
      <c r="B222" s="87">
        <v>1035</v>
      </c>
      <c r="C222" s="17">
        <v>44480</v>
      </c>
      <c r="D222" s="17" t="s">
        <v>361</v>
      </c>
      <c r="E222" s="16"/>
      <c r="F222" s="14" t="s">
        <v>474</v>
      </c>
      <c r="G222" s="18"/>
      <c r="H222" s="19"/>
      <c r="I222" s="18"/>
      <c r="J222" s="20">
        <v>126</v>
      </c>
    </row>
    <row r="223" spans="1:10" s="119" customFormat="1" hidden="1" outlineLevel="2" x14ac:dyDescent="0.25">
      <c r="A223" s="15" t="s">
        <v>62</v>
      </c>
      <c r="B223" s="87">
        <v>1035</v>
      </c>
      <c r="C223" s="17">
        <v>44497</v>
      </c>
      <c r="D223" s="17" t="s">
        <v>32</v>
      </c>
      <c r="E223" s="16" t="s">
        <v>35</v>
      </c>
      <c r="F223" s="14" t="s">
        <v>481</v>
      </c>
      <c r="G223" s="18"/>
      <c r="H223" s="19"/>
      <c r="I223" s="18"/>
      <c r="J223" s="20">
        <v>271.85000000000002</v>
      </c>
    </row>
    <row r="224" spans="1:10" s="119" customFormat="1" hidden="1" outlineLevel="2" x14ac:dyDescent="0.25">
      <c r="A224" s="15" t="s">
        <v>62</v>
      </c>
      <c r="B224" s="87">
        <v>1035</v>
      </c>
      <c r="C224" s="17">
        <v>44550</v>
      </c>
      <c r="D224" s="17" t="s">
        <v>32</v>
      </c>
      <c r="E224" s="16" t="s">
        <v>35</v>
      </c>
      <c r="F224" s="14" t="s">
        <v>511</v>
      </c>
      <c r="G224" s="18"/>
      <c r="H224" s="19"/>
      <c r="I224" s="18"/>
      <c r="J224" s="20">
        <v>234.66</v>
      </c>
    </row>
    <row r="225" spans="1:10" s="119" customFormat="1" outlineLevel="1" collapsed="1" x14ac:dyDescent="0.25">
      <c r="A225" s="13" t="s">
        <v>217</v>
      </c>
      <c r="B225" s="87"/>
      <c r="C225" s="17"/>
      <c r="D225" s="38" t="str">
        <f>VLOOKUP(A224,TM!$1:$31,2)</f>
        <v>VARI x ATTIVITA'</v>
      </c>
      <c r="E225" s="16"/>
      <c r="F225" s="14"/>
      <c r="G225" s="18">
        <f>SUBTOTAL(9,G210:G224)</f>
        <v>0</v>
      </c>
      <c r="H225" s="19">
        <f>SUBTOTAL(9,H210:H224)</f>
        <v>0</v>
      </c>
      <c r="I225" s="18">
        <f>SUBTOTAL(9,I210:I224)</f>
        <v>0</v>
      </c>
      <c r="J225" s="20">
        <f>SUBTOTAL(9,J210:J224)</f>
        <v>2747.4699999999993</v>
      </c>
    </row>
    <row r="226" spans="1:10" s="119" customFormat="1" hidden="1" outlineLevel="2" x14ac:dyDescent="0.25">
      <c r="A226" s="26" t="s">
        <v>22</v>
      </c>
      <c r="B226" s="87">
        <v>443</v>
      </c>
      <c r="C226" s="92">
        <v>44200</v>
      </c>
      <c r="D226" s="17" t="s">
        <v>350</v>
      </c>
      <c r="E226" s="16" t="s">
        <v>351</v>
      </c>
      <c r="F226" s="14" t="s">
        <v>352</v>
      </c>
      <c r="G226" s="89"/>
      <c r="H226" s="90"/>
      <c r="I226" s="89"/>
      <c r="J226" s="91">
        <v>550.22</v>
      </c>
    </row>
    <row r="227" spans="1:10" s="119" customFormat="1" hidden="1" outlineLevel="2" x14ac:dyDescent="0.25">
      <c r="A227" s="26" t="s">
        <v>22</v>
      </c>
      <c r="B227" s="87">
        <v>443</v>
      </c>
      <c r="C227" s="92">
        <v>44245</v>
      </c>
      <c r="D227" s="17" t="s">
        <v>350</v>
      </c>
      <c r="E227" s="16" t="s">
        <v>351</v>
      </c>
      <c r="F227" s="14" t="s">
        <v>364</v>
      </c>
      <c r="G227" s="89"/>
      <c r="H227" s="90"/>
      <c r="I227" s="89"/>
      <c r="J227" s="91">
        <v>567.04999999999995</v>
      </c>
    </row>
    <row r="228" spans="1:10" s="119" customFormat="1" hidden="1" outlineLevel="2" x14ac:dyDescent="0.25">
      <c r="A228" s="15" t="s">
        <v>22</v>
      </c>
      <c r="B228" s="87">
        <v>443</v>
      </c>
      <c r="C228" s="17">
        <v>44257</v>
      </c>
      <c r="D228" s="17" t="s">
        <v>163</v>
      </c>
      <c r="E228" s="16" t="s">
        <v>351</v>
      </c>
      <c r="F228" s="14" t="s">
        <v>370</v>
      </c>
      <c r="G228" s="89"/>
      <c r="H228" s="24"/>
      <c r="I228" s="89"/>
      <c r="J228" s="91">
        <v>806.42</v>
      </c>
    </row>
    <row r="229" spans="1:10" s="119" customFormat="1" hidden="1" outlineLevel="2" x14ac:dyDescent="0.25">
      <c r="A229" s="15" t="s">
        <v>22</v>
      </c>
      <c r="B229" s="87">
        <v>443</v>
      </c>
      <c r="C229" s="17">
        <v>44257</v>
      </c>
      <c r="D229" s="17" t="s">
        <v>163</v>
      </c>
      <c r="E229" s="16" t="s">
        <v>75</v>
      </c>
      <c r="F229" s="14" t="s">
        <v>370</v>
      </c>
      <c r="G229" s="89"/>
      <c r="H229" s="24"/>
      <c r="I229" s="89"/>
      <c r="J229" s="91">
        <v>657.58</v>
      </c>
    </row>
    <row r="230" spans="1:10" s="119" customFormat="1" hidden="1" outlineLevel="2" x14ac:dyDescent="0.25">
      <c r="A230" s="15" t="s">
        <v>22</v>
      </c>
      <c r="B230" s="87">
        <v>443</v>
      </c>
      <c r="C230" s="92">
        <v>44259</v>
      </c>
      <c r="D230" s="17" t="s">
        <v>163</v>
      </c>
      <c r="E230" s="16" t="s">
        <v>351</v>
      </c>
      <c r="F230" s="14" t="s">
        <v>375</v>
      </c>
      <c r="G230" s="89"/>
      <c r="H230" s="90"/>
      <c r="I230" s="89"/>
      <c r="J230" s="91">
        <v>199.58</v>
      </c>
    </row>
    <row r="231" spans="1:10" s="119" customFormat="1" hidden="1" outlineLevel="2" x14ac:dyDescent="0.25">
      <c r="A231" s="15" t="s">
        <v>22</v>
      </c>
      <c r="B231" s="87">
        <v>443</v>
      </c>
      <c r="C231" s="92">
        <v>44277</v>
      </c>
      <c r="D231" s="17" t="s">
        <v>350</v>
      </c>
      <c r="E231" s="16" t="s">
        <v>351</v>
      </c>
      <c r="F231" s="14" t="s">
        <v>377</v>
      </c>
      <c r="G231" s="89"/>
      <c r="H231" s="90"/>
      <c r="I231" s="89"/>
      <c r="J231" s="91">
        <v>546.36</v>
      </c>
    </row>
    <row r="232" spans="1:10" s="119" customFormat="1" hidden="1" outlineLevel="2" x14ac:dyDescent="0.25">
      <c r="A232" s="15" t="s">
        <v>22</v>
      </c>
      <c r="B232" s="87">
        <v>443</v>
      </c>
      <c r="C232" s="92">
        <v>44288</v>
      </c>
      <c r="D232" s="17" t="s">
        <v>163</v>
      </c>
      <c r="E232" s="16" t="s">
        <v>351</v>
      </c>
      <c r="F232" s="14" t="s">
        <v>379</v>
      </c>
      <c r="G232" s="89"/>
      <c r="H232" s="90"/>
      <c r="I232" s="89"/>
      <c r="J232" s="91">
        <v>1425.04</v>
      </c>
    </row>
    <row r="233" spans="1:10" s="119" customFormat="1" hidden="1" outlineLevel="2" x14ac:dyDescent="0.25">
      <c r="A233" s="15" t="s">
        <v>22</v>
      </c>
      <c r="B233" s="87">
        <v>443</v>
      </c>
      <c r="C233" s="92">
        <v>44288</v>
      </c>
      <c r="D233" s="17" t="s">
        <v>163</v>
      </c>
      <c r="E233" s="16" t="s">
        <v>75</v>
      </c>
      <c r="F233" s="14" t="s">
        <v>379</v>
      </c>
      <c r="G233" s="89"/>
      <c r="H233" s="90"/>
      <c r="I233" s="89"/>
      <c r="J233" s="91">
        <v>1160</v>
      </c>
    </row>
    <row r="234" spans="1:10" s="119" customFormat="1" hidden="1" outlineLevel="2" x14ac:dyDescent="0.25">
      <c r="A234" s="15" t="s">
        <v>22</v>
      </c>
      <c r="B234" s="87">
        <v>443</v>
      </c>
      <c r="C234" s="92">
        <v>44292</v>
      </c>
      <c r="D234" s="17" t="s">
        <v>350</v>
      </c>
      <c r="E234" s="16" t="s">
        <v>351</v>
      </c>
      <c r="F234" s="14" t="s">
        <v>380</v>
      </c>
      <c r="G234" s="89"/>
      <c r="H234" s="90"/>
      <c r="I234" s="89"/>
      <c r="J234" s="91">
        <v>407.25</v>
      </c>
    </row>
    <row r="235" spans="1:10" s="119" customFormat="1" hidden="1" outlineLevel="2" x14ac:dyDescent="0.25">
      <c r="A235" s="15" t="s">
        <v>22</v>
      </c>
      <c r="B235" s="87">
        <v>443</v>
      </c>
      <c r="C235" s="92">
        <v>44307</v>
      </c>
      <c r="D235" s="17" t="s">
        <v>163</v>
      </c>
      <c r="E235" s="16" t="s">
        <v>351</v>
      </c>
      <c r="F235" s="14" t="s">
        <v>388</v>
      </c>
      <c r="G235" s="89"/>
      <c r="H235" s="90"/>
      <c r="I235" s="89"/>
      <c r="J235" s="91">
        <v>910.6</v>
      </c>
    </row>
    <row r="236" spans="1:10" s="119" customFormat="1" hidden="1" outlineLevel="2" x14ac:dyDescent="0.25">
      <c r="A236" s="15" t="s">
        <v>22</v>
      </c>
      <c r="B236" s="87" t="s">
        <v>399</v>
      </c>
      <c r="C236" s="92">
        <v>44341</v>
      </c>
      <c r="D236" s="17" t="s">
        <v>163</v>
      </c>
      <c r="E236" s="16" t="s">
        <v>351</v>
      </c>
      <c r="F236" s="14" t="s">
        <v>400</v>
      </c>
      <c r="G236" s="95"/>
      <c r="H236" s="97"/>
      <c r="I236" s="89"/>
      <c r="J236" s="98">
        <v>926.6</v>
      </c>
    </row>
    <row r="237" spans="1:10" s="119" customFormat="1" hidden="1" outlineLevel="2" x14ac:dyDescent="0.25">
      <c r="A237" s="15" t="s">
        <v>22</v>
      </c>
      <c r="B237" s="87">
        <v>443</v>
      </c>
      <c r="C237" s="92">
        <v>44341</v>
      </c>
      <c r="D237" s="17" t="s">
        <v>163</v>
      </c>
      <c r="E237" s="16" t="s">
        <v>75</v>
      </c>
      <c r="F237" s="14" t="s">
        <v>401</v>
      </c>
      <c r="G237" s="95"/>
      <c r="H237" s="97"/>
      <c r="I237" s="89"/>
      <c r="J237" s="98">
        <v>3075.72</v>
      </c>
    </row>
    <row r="238" spans="1:10" s="119" customFormat="1" hidden="1" outlineLevel="2" x14ac:dyDescent="0.25">
      <c r="A238" s="15" t="s">
        <v>22</v>
      </c>
      <c r="B238" s="87">
        <v>443</v>
      </c>
      <c r="C238" s="92">
        <v>44344</v>
      </c>
      <c r="D238" s="17" t="s">
        <v>163</v>
      </c>
      <c r="E238" s="16" t="s">
        <v>351</v>
      </c>
      <c r="F238" s="14" t="s">
        <v>402</v>
      </c>
      <c r="G238" s="95"/>
      <c r="H238" s="97"/>
      <c r="I238" s="89"/>
      <c r="J238" s="98">
        <v>30.6</v>
      </c>
    </row>
    <row r="239" spans="1:10" s="119" customFormat="1" hidden="1" outlineLevel="2" x14ac:dyDescent="0.25">
      <c r="A239" s="15" t="s">
        <v>22</v>
      </c>
      <c r="B239" s="87">
        <v>443</v>
      </c>
      <c r="C239" s="92">
        <v>44347</v>
      </c>
      <c r="D239" s="17" t="s">
        <v>350</v>
      </c>
      <c r="E239" s="16" t="s">
        <v>351</v>
      </c>
      <c r="F239" s="14" t="s">
        <v>403</v>
      </c>
      <c r="G239" s="89"/>
      <c r="H239" s="90"/>
      <c r="I239" s="89"/>
      <c r="J239" s="91">
        <v>50.16</v>
      </c>
    </row>
    <row r="240" spans="1:10" s="119" customFormat="1" hidden="1" outlineLevel="2" x14ac:dyDescent="0.25">
      <c r="A240" s="15" t="s">
        <v>22</v>
      </c>
      <c r="B240" s="87" t="s">
        <v>399</v>
      </c>
      <c r="C240" s="92">
        <v>44347</v>
      </c>
      <c r="D240" s="17" t="s">
        <v>350</v>
      </c>
      <c r="E240" s="16" t="s">
        <v>351</v>
      </c>
      <c r="F240" s="14" t="s">
        <v>404</v>
      </c>
      <c r="G240" s="89"/>
      <c r="H240" s="90"/>
      <c r="I240" s="89"/>
      <c r="J240" s="91">
        <v>564.88</v>
      </c>
    </row>
    <row r="241" spans="1:10" s="119" customFormat="1" hidden="1" outlineLevel="2" x14ac:dyDescent="0.25">
      <c r="A241" s="15" t="s">
        <v>22</v>
      </c>
      <c r="B241" s="87" t="s">
        <v>399</v>
      </c>
      <c r="C241" s="92">
        <v>44347</v>
      </c>
      <c r="D241" s="17" t="s">
        <v>350</v>
      </c>
      <c r="E241" s="16" t="s">
        <v>351</v>
      </c>
      <c r="F241" s="14" t="s">
        <v>405</v>
      </c>
      <c r="G241" s="89"/>
      <c r="H241" s="90"/>
      <c r="I241" s="89"/>
      <c r="J241" s="91">
        <v>75.239999999999995</v>
      </c>
    </row>
    <row r="242" spans="1:10" s="119" customFormat="1" hidden="1" outlineLevel="2" x14ac:dyDescent="0.25">
      <c r="A242" s="15" t="s">
        <v>22</v>
      </c>
      <c r="B242" s="87" t="s">
        <v>399</v>
      </c>
      <c r="C242" s="92">
        <v>44347</v>
      </c>
      <c r="D242" s="17" t="s">
        <v>350</v>
      </c>
      <c r="E242" s="16" t="s">
        <v>351</v>
      </c>
      <c r="F242" s="14" t="s">
        <v>406</v>
      </c>
      <c r="G242" s="89"/>
      <c r="H242" s="90"/>
      <c r="I242" s="89"/>
      <c r="J242" s="91">
        <v>102.96</v>
      </c>
    </row>
    <row r="243" spans="1:10" s="119" customFormat="1" hidden="1" outlineLevel="2" x14ac:dyDescent="0.25">
      <c r="A243" s="15" t="s">
        <v>22</v>
      </c>
      <c r="B243" s="87" t="s">
        <v>399</v>
      </c>
      <c r="C243" s="92">
        <v>44389</v>
      </c>
      <c r="D243" s="17" t="s">
        <v>163</v>
      </c>
      <c r="E243" s="16" t="s">
        <v>351</v>
      </c>
      <c r="F243" s="14" t="s">
        <v>434</v>
      </c>
      <c r="G243" s="89"/>
      <c r="H243" s="90"/>
      <c r="I243" s="89"/>
      <c r="J243" s="91">
        <v>604.84</v>
      </c>
    </row>
    <row r="244" spans="1:10" s="119" customFormat="1" hidden="1" outlineLevel="2" x14ac:dyDescent="0.25">
      <c r="A244" s="15" t="s">
        <v>22</v>
      </c>
      <c r="B244" s="87" t="s">
        <v>399</v>
      </c>
      <c r="C244" s="17">
        <v>44389</v>
      </c>
      <c r="D244" s="17" t="s">
        <v>163</v>
      </c>
      <c r="E244" s="16" t="s">
        <v>351</v>
      </c>
      <c r="F244" s="14" t="s">
        <v>435</v>
      </c>
      <c r="G244" s="89"/>
      <c r="H244" s="90"/>
      <c r="I244" s="89"/>
      <c r="J244" s="91">
        <v>307.5</v>
      </c>
    </row>
    <row r="245" spans="1:10" s="119" customFormat="1" hidden="1" outlineLevel="2" x14ac:dyDescent="0.25">
      <c r="A245" s="15" t="s">
        <v>22</v>
      </c>
      <c r="B245" s="87">
        <v>443</v>
      </c>
      <c r="C245" s="92">
        <v>44389</v>
      </c>
      <c r="D245" s="17" t="s">
        <v>163</v>
      </c>
      <c r="E245" s="16" t="s">
        <v>351</v>
      </c>
      <c r="F245" s="14" t="s">
        <v>436</v>
      </c>
      <c r="G245" s="18"/>
      <c r="H245" s="19"/>
      <c r="I245" s="18"/>
      <c r="J245" s="20">
        <v>44.9</v>
      </c>
    </row>
    <row r="246" spans="1:10" s="119" customFormat="1" hidden="1" outlineLevel="2" x14ac:dyDescent="0.25">
      <c r="A246" s="15" t="s">
        <v>22</v>
      </c>
      <c r="B246" s="87" t="s">
        <v>399</v>
      </c>
      <c r="C246" s="17">
        <v>44435</v>
      </c>
      <c r="D246" s="17" t="s">
        <v>163</v>
      </c>
      <c r="E246" s="16" t="s">
        <v>351</v>
      </c>
      <c r="F246" s="14" t="s">
        <v>453</v>
      </c>
      <c r="G246" s="18"/>
      <c r="H246" s="19"/>
      <c r="I246" s="18"/>
      <c r="J246" s="20">
        <v>1379.8</v>
      </c>
    </row>
    <row r="247" spans="1:10" s="119" customFormat="1" hidden="1" outlineLevel="2" x14ac:dyDescent="0.25">
      <c r="A247" s="15" t="s">
        <v>22</v>
      </c>
      <c r="B247" s="87"/>
      <c r="C247" s="17">
        <v>44435</v>
      </c>
      <c r="D247" s="17" t="s">
        <v>163</v>
      </c>
      <c r="E247" s="16" t="s">
        <v>454</v>
      </c>
      <c r="F247" s="14" t="s">
        <v>453</v>
      </c>
      <c r="G247" s="18"/>
      <c r="H247" s="19"/>
      <c r="I247" s="18"/>
      <c r="J247" s="20">
        <v>124.8</v>
      </c>
    </row>
    <row r="248" spans="1:10" s="119" customFormat="1" hidden="1" outlineLevel="2" x14ac:dyDescent="0.25">
      <c r="A248" s="15" t="s">
        <v>22</v>
      </c>
      <c r="B248" s="87" t="s">
        <v>399</v>
      </c>
      <c r="C248" s="17">
        <v>44469</v>
      </c>
      <c r="D248" s="17" t="s">
        <v>163</v>
      </c>
      <c r="E248" s="16" t="s">
        <v>351</v>
      </c>
      <c r="F248" s="14" t="s">
        <v>462</v>
      </c>
      <c r="G248" s="18"/>
      <c r="H248" s="19"/>
      <c r="I248" s="18"/>
      <c r="J248" s="20">
        <f>694.6-47</f>
        <v>647.6</v>
      </c>
    </row>
    <row r="249" spans="1:10" s="119" customFormat="1" hidden="1" outlineLevel="2" x14ac:dyDescent="0.25">
      <c r="A249" s="15" t="s">
        <v>22</v>
      </c>
      <c r="B249" s="87" t="s">
        <v>399</v>
      </c>
      <c r="C249" s="17">
        <v>44469</v>
      </c>
      <c r="D249" s="17" t="s">
        <v>163</v>
      </c>
      <c r="E249" s="16" t="s">
        <v>351</v>
      </c>
      <c r="F249" s="14" t="s">
        <v>463</v>
      </c>
      <c r="G249" s="18"/>
      <c r="H249" s="19"/>
      <c r="I249" s="18"/>
      <c r="J249" s="20">
        <v>590</v>
      </c>
    </row>
    <row r="250" spans="1:10" s="119" customFormat="1" hidden="1" outlineLevel="2" x14ac:dyDescent="0.25">
      <c r="A250" s="15" t="s">
        <v>22</v>
      </c>
      <c r="B250" s="87" t="s">
        <v>399</v>
      </c>
      <c r="C250" s="17">
        <v>44469</v>
      </c>
      <c r="D250" s="17" t="s">
        <v>163</v>
      </c>
      <c r="E250" s="16" t="s">
        <v>351</v>
      </c>
      <c r="F250" s="14" t="s">
        <v>464</v>
      </c>
      <c r="G250" s="18"/>
      <c r="H250" s="19"/>
      <c r="I250" s="18"/>
      <c r="J250" s="20">
        <v>360</v>
      </c>
    </row>
    <row r="251" spans="1:10" s="119" customFormat="1" hidden="1" outlineLevel="2" x14ac:dyDescent="0.25">
      <c r="A251" s="15" t="s">
        <v>22</v>
      </c>
      <c r="B251" s="87" t="s">
        <v>399</v>
      </c>
      <c r="C251" s="17">
        <v>44469</v>
      </c>
      <c r="D251" s="17" t="s">
        <v>350</v>
      </c>
      <c r="E251" s="16" t="s">
        <v>351</v>
      </c>
      <c r="F251" s="14" t="s">
        <v>467</v>
      </c>
      <c r="G251" s="18"/>
      <c r="H251" s="19"/>
      <c r="I251" s="18"/>
      <c r="J251" s="28">
        <v>186.42</v>
      </c>
    </row>
    <row r="252" spans="1:10" s="119" customFormat="1" hidden="1" outlineLevel="2" x14ac:dyDescent="0.25">
      <c r="A252" s="15" t="s">
        <v>22</v>
      </c>
      <c r="B252" s="87">
        <v>1035</v>
      </c>
      <c r="C252" s="17">
        <v>44469</v>
      </c>
      <c r="D252" s="17" t="s">
        <v>163</v>
      </c>
      <c r="E252" s="16" t="s">
        <v>454</v>
      </c>
      <c r="F252" s="14" t="s">
        <v>463</v>
      </c>
      <c r="G252" s="18"/>
      <c r="H252" s="19"/>
      <c r="I252" s="18"/>
      <c r="J252" s="20">
        <v>204</v>
      </c>
    </row>
    <row r="253" spans="1:10" s="119" customFormat="1" hidden="1" outlineLevel="2" x14ac:dyDescent="0.25">
      <c r="A253" s="15" t="s">
        <v>22</v>
      </c>
      <c r="B253" s="87" t="s">
        <v>399</v>
      </c>
      <c r="C253" s="17">
        <v>44476</v>
      </c>
      <c r="D253" s="17" t="s">
        <v>163</v>
      </c>
      <c r="E253" s="16" t="s">
        <v>351</v>
      </c>
      <c r="F253" s="14" t="s">
        <v>472</v>
      </c>
      <c r="G253" s="18"/>
      <c r="H253" s="19"/>
      <c r="I253" s="18"/>
      <c r="J253" s="20">
        <v>47</v>
      </c>
    </row>
    <row r="254" spans="1:10" s="119" customFormat="1" hidden="1" outlineLevel="2" x14ac:dyDescent="0.25">
      <c r="A254" s="15" t="s">
        <v>22</v>
      </c>
      <c r="B254" s="87" t="s">
        <v>475</v>
      </c>
      <c r="C254" s="17">
        <v>44481</v>
      </c>
      <c r="D254" s="17" t="s">
        <v>350</v>
      </c>
      <c r="E254" s="16" t="s">
        <v>351</v>
      </c>
      <c r="F254" s="14" t="s">
        <v>476</v>
      </c>
      <c r="G254" s="18"/>
      <c r="H254" s="19"/>
      <c r="I254" s="18"/>
      <c r="J254" s="20">
        <v>550.69000000000005</v>
      </c>
    </row>
    <row r="255" spans="1:10" s="119" customFormat="1" hidden="1" outlineLevel="2" x14ac:dyDescent="0.25">
      <c r="A255" s="15" t="s">
        <v>22</v>
      </c>
      <c r="B255" s="87">
        <v>1035</v>
      </c>
      <c r="C255" s="17">
        <v>44481</v>
      </c>
      <c r="D255" s="17" t="s">
        <v>413</v>
      </c>
      <c r="E255" s="16"/>
      <c r="F255" s="14" t="s">
        <v>477</v>
      </c>
      <c r="G255" s="18"/>
      <c r="H255" s="19"/>
      <c r="I255" s="18"/>
      <c r="J255" s="20">
        <v>172.93</v>
      </c>
    </row>
    <row r="256" spans="1:10" s="119" customFormat="1" hidden="1" outlineLevel="2" x14ac:dyDescent="0.25">
      <c r="A256" s="15" t="s">
        <v>22</v>
      </c>
      <c r="B256" s="87">
        <v>1035</v>
      </c>
      <c r="C256" s="17">
        <v>44494</v>
      </c>
      <c r="D256" s="17" t="s">
        <v>163</v>
      </c>
      <c r="E256" s="16" t="s">
        <v>454</v>
      </c>
      <c r="F256" s="14" t="s">
        <v>486</v>
      </c>
      <c r="G256" s="18"/>
      <c r="H256" s="19"/>
      <c r="I256" s="18"/>
      <c r="J256" s="20">
        <f>39+327.6+837.2</f>
        <v>1203.8000000000002</v>
      </c>
    </row>
    <row r="257" spans="1:10" s="119" customFormat="1" hidden="1" outlineLevel="2" x14ac:dyDescent="0.25">
      <c r="A257" s="15" t="s">
        <v>22</v>
      </c>
      <c r="B257" s="87" t="s">
        <v>399</v>
      </c>
      <c r="C257" s="17">
        <v>44511</v>
      </c>
      <c r="D257" s="17" t="s">
        <v>163</v>
      </c>
      <c r="E257" s="16" t="s">
        <v>351</v>
      </c>
      <c r="F257" s="14" t="s">
        <v>492</v>
      </c>
      <c r="G257" s="18"/>
      <c r="H257" s="19">
        <v>315.98</v>
      </c>
      <c r="I257" s="18"/>
      <c r="J257" s="20"/>
    </row>
    <row r="258" spans="1:10" s="119" customFormat="1" hidden="1" outlineLevel="2" x14ac:dyDescent="0.25">
      <c r="A258" s="15" t="s">
        <v>22</v>
      </c>
      <c r="B258" s="87" t="s">
        <v>399</v>
      </c>
      <c r="C258" s="17">
        <v>44512</v>
      </c>
      <c r="D258" s="17" t="s">
        <v>163</v>
      </c>
      <c r="E258" s="16" t="s">
        <v>351</v>
      </c>
      <c r="F258" s="14" t="s">
        <v>493</v>
      </c>
      <c r="G258" s="18"/>
      <c r="H258" s="19"/>
      <c r="I258" s="18"/>
      <c r="J258" s="20">
        <v>1928.8</v>
      </c>
    </row>
    <row r="259" spans="1:10" s="119" customFormat="1" hidden="1" outlineLevel="2" x14ac:dyDescent="0.25">
      <c r="A259" s="15" t="s">
        <v>22</v>
      </c>
      <c r="B259" s="87" t="s">
        <v>399</v>
      </c>
      <c r="C259" s="17">
        <v>44516</v>
      </c>
      <c r="D259" s="17" t="s">
        <v>163</v>
      </c>
      <c r="E259" s="16" t="s">
        <v>351</v>
      </c>
      <c r="F259" s="14" t="s">
        <v>496</v>
      </c>
      <c r="G259" s="18"/>
      <c r="H259" s="19"/>
      <c r="I259" s="18"/>
      <c r="J259" s="20">
        <v>195</v>
      </c>
    </row>
    <row r="260" spans="1:10" s="119" customFormat="1" hidden="1" outlineLevel="2" x14ac:dyDescent="0.25">
      <c r="A260" s="15" t="s">
        <v>22</v>
      </c>
      <c r="B260" s="87" t="s">
        <v>399</v>
      </c>
      <c r="C260" s="17">
        <v>44518</v>
      </c>
      <c r="D260" s="17" t="s">
        <v>497</v>
      </c>
      <c r="E260" s="16" t="s">
        <v>351</v>
      </c>
      <c r="F260" s="14" t="s">
        <v>498</v>
      </c>
      <c r="G260" s="18"/>
      <c r="H260" s="19"/>
      <c r="I260" s="18"/>
      <c r="J260" s="20">
        <v>157.63999999999999</v>
      </c>
    </row>
    <row r="261" spans="1:10" s="119" customFormat="1" hidden="1" outlineLevel="2" x14ac:dyDescent="0.25">
      <c r="A261" s="15" t="s">
        <v>22</v>
      </c>
      <c r="B261" s="87" t="s">
        <v>399</v>
      </c>
      <c r="C261" s="17">
        <v>44525</v>
      </c>
      <c r="D261" s="17" t="s">
        <v>350</v>
      </c>
      <c r="E261" s="16" t="s">
        <v>351</v>
      </c>
      <c r="F261" s="14" t="s">
        <v>501</v>
      </c>
      <c r="G261" s="18"/>
      <c r="H261" s="19"/>
      <c r="I261" s="18"/>
      <c r="J261" s="20">
        <v>82.23</v>
      </c>
    </row>
    <row r="262" spans="1:10" s="119" customFormat="1" hidden="1" outlineLevel="2" x14ac:dyDescent="0.25">
      <c r="A262" s="15" t="s">
        <v>22</v>
      </c>
      <c r="B262" s="87" t="s">
        <v>399</v>
      </c>
      <c r="C262" s="17">
        <v>44526</v>
      </c>
      <c r="D262" s="17" t="s">
        <v>350</v>
      </c>
      <c r="E262" s="16" t="s">
        <v>351</v>
      </c>
      <c r="F262" s="14" t="s">
        <v>502</v>
      </c>
      <c r="G262" s="18"/>
      <c r="H262" s="19"/>
      <c r="I262" s="18"/>
      <c r="J262" s="20">
        <v>537.65</v>
      </c>
    </row>
    <row r="263" spans="1:10" s="119" customFormat="1" hidden="1" outlineLevel="2" x14ac:dyDescent="0.25">
      <c r="A263" s="15" t="s">
        <v>22</v>
      </c>
      <c r="B263" s="87" t="s">
        <v>399</v>
      </c>
      <c r="C263" s="17">
        <v>44529</v>
      </c>
      <c r="D263" s="17" t="s">
        <v>163</v>
      </c>
      <c r="E263" s="16" t="s">
        <v>351</v>
      </c>
      <c r="F263" s="14" t="s">
        <v>503</v>
      </c>
      <c r="G263" s="18"/>
      <c r="H263" s="19"/>
      <c r="I263" s="18"/>
      <c r="J263" s="28">
        <v>2703.06</v>
      </c>
    </row>
    <row r="264" spans="1:10" s="119" customFormat="1" hidden="1" outlineLevel="2" x14ac:dyDescent="0.25">
      <c r="A264" s="15" t="s">
        <v>22</v>
      </c>
      <c r="B264" s="87">
        <v>1035</v>
      </c>
      <c r="C264" s="17">
        <v>44529</v>
      </c>
      <c r="D264" s="17" t="s">
        <v>163</v>
      </c>
      <c r="E264" s="16" t="s">
        <v>454</v>
      </c>
      <c r="F264" s="14" t="s">
        <v>503</v>
      </c>
      <c r="G264" s="18"/>
      <c r="H264" s="19"/>
      <c r="I264" s="18"/>
      <c r="J264" s="28">
        <v>414</v>
      </c>
    </row>
    <row r="265" spans="1:10" s="119" customFormat="1" hidden="1" outlineLevel="2" x14ac:dyDescent="0.25">
      <c r="A265" s="15" t="s">
        <v>22</v>
      </c>
      <c r="B265" s="87">
        <v>1035</v>
      </c>
      <c r="C265" s="17">
        <v>44547</v>
      </c>
      <c r="D265" s="17" t="s">
        <v>163</v>
      </c>
      <c r="E265" s="16" t="s">
        <v>351</v>
      </c>
      <c r="F265" s="14" t="s">
        <v>510</v>
      </c>
      <c r="G265" s="18"/>
      <c r="H265" s="19"/>
      <c r="I265" s="18"/>
      <c r="J265" s="20">
        <v>147.5</v>
      </c>
    </row>
    <row r="266" spans="1:10" s="119" customFormat="1" hidden="1" outlineLevel="2" x14ac:dyDescent="0.25">
      <c r="A266" s="15" t="s">
        <v>22</v>
      </c>
      <c r="B266" s="87">
        <v>1035</v>
      </c>
      <c r="C266" s="17">
        <v>44557</v>
      </c>
      <c r="D266" s="17" t="s">
        <v>163</v>
      </c>
      <c r="E266" s="16" t="s">
        <v>351</v>
      </c>
      <c r="F266" s="14" t="s">
        <v>521</v>
      </c>
      <c r="G266" s="18"/>
      <c r="H266" s="19"/>
      <c r="I266" s="18"/>
      <c r="J266" s="20">
        <v>31.44</v>
      </c>
    </row>
    <row r="267" spans="1:10" s="119" customFormat="1" outlineLevel="1" collapsed="1" x14ac:dyDescent="0.25">
      <c r="A267" s="13" t="s">
        <v>218</v>
      </c>
      <c r="B267" s="87"/>
      <c r="C267" s="17"/>
      <c r="D267" s="38" t="str">
        <f>VLOOKUP(A266,TM!$1:$31,2)</f>
        <v>RIFORNIMENTI PRODOTTI</v>
      </c>
      <c r="E267" s="16"/>
      <c r="F267" s="14"/>
      <c r="G267" s="18">
        <f>SUBTOTAL(9,G226:G266)</f>
        <v>0</v>
      </c>
      <c r="H267" s="19">
        <f>SUBTOTAL(9,H226:H266)</f>
        <v>315.98</v>
      </c>
      <c r="I267" s="18">
        <f>SUBTOTAL(9,I226:I266)</f>
        <v>0</v>
      </c>
      <c r="J267" s="20">
        <f>SUBTOTAL(9,J226:J266)</f>
        <v>24677.859999999993</v>
      </c>
    </row>
    <row r="268" spans="1:10" s="119" customFormat="1" hidden="1" outlineLevel="2" x14ac:dyDescent="0.25">
      <c r="A268" s="15" t="s">
        <v>53</v>
      </c>
      <c r="B268" s="87">
        <v>1663</v>
      </c>
      <c r="C268" s="17">
        <v>44397</v>
      </c>
      <c r="D268" s="17" t="s">
        <v>441</v>
      </c>
      <c r="E268" s="16" t="s">
        <v>78</v>
      </c>
      <c r="F268" s="14" t="s">
        <v>442</v>
      </c>
      <c r="G268" s="18"/>
      <c r="H268" s="19"/>
      <c r="I268" s="18"/>
      <c r="J268" s="20">
        <v>335.68</v>
      </c>
    </row>
    <row r="269" spans="1:10" s="119" customFormat="1" outlineLevel="1" collapsed="1" x14ac:dyDescent="0.25">
      <c r="A269" s="13" t="s">
        <v>219</v>
      </c>
      <c r="B269" s="87"/>
      <c r="C269" s="17"/>
      <c r="D269" s="38" t="str">
        <f>VLOOKUP(A268,TM!$1:$31,2)</f>
        <v>CORSI/ASSISTENZA</v>
      </c>
      <c r="E269" s="16"/>
      <c r="F269" s="14"/>
      <c r="G269" s="18">
        <f>SUBTOTAL(9,G268:G268)</f>
        <v>0</v>
      </c>
      <c r="H269" s="19">
        <f>SUBTOTAL(9,H268:H268)</f>
        <v>0</v>
      </c>
      <c r="I269" s="18">
        <f>SUBTOTAL(9,I268:I268)</f>
        <v>0</v>
      </c>
      <c r="J269" s="20">
        <f>SUBTOTAL(9,J268:J268)</f>
        <v>335.68</v>
      </c>
    </row>
    <row r="270" spans="1:10" s="119" customFormat="1" hidden="1" outlineLevel="2" x14ac:dyDescent="0.25">
      <c r="A270" s="15" t="s">
        <v>64</v>
      </c>
      <c r="B270" s="87">
        <v>1663</v>
      </c>
      <c r="C270" s="17">
        <v>44200</v>
      </c>
      <c r="D270" s="17" t="s">
        <v>348</v>
      </c>
      <c r="E270" s="16" t="s">
        <v>117</v>
      </c>
      <c r="F270" s="14" t="s">
        <v>349</v>
      </c>
      <c r="G270" s="18"/>
      <c r="H270" s="19"/>
      <c r="I270" s="18"/>
      <c r="J270" s="20">
        <v>3508.72</v>
      </c>
    </row>
    <row r="271" spans="1:10" s="119" customFormat="1" hidden="1" outlineLevel="2" x14ac:dyDescent="0.25">
      <c r="A271" s="15" t="s">
        <v>64</v>
      </c>
      <c r="B271" s="87">
        <v>1663</v>
      </c>
      <c r="C271" s="92">
        <v>44229</v>
      </c>
      <c r="D271" s="17" t="s">
        <v>189</v>
      </c>
      <c r="E271" s="16" t="s">
        <v>117</v>
      </c>
      <c r="F271" s="14" t="s">
        <v>360</v>
      </c>
      <c r="G271" s="89"/>
      <c r="H271" s="90"/>
      <c r="I271" s="89"/>
      <c r="J271" s="91">
        <v>301.95</v>
      </c>
    </row>
    <row r="272" spans="1:10" s="119" customFormat="1" hidden="1" outlineLevel="2" x14ac:dyDescent="0.25">
      <c r="A272" s="15" t="s">
        <v>64</v>
      </c>
      <c r="B272" s="87">
        <v>1663</v>
      </c>
      <c r="C272" s="92">
        <v>44250</v>
      </c>
      <c r="D272" s="17" t="s">
        <v>295</v>
      </c>
      <c r="E272" s="16" t="s">
        <v>117</v>
      </c>
      <c r="F272" s="14" t="s">
        <v>368</v>
      </c>
      <c r="G272" s="89"/>
      <c r="H272" s="90"/>
      <c r="I272" s="89"/>
      <c r="J272" s="91">
        <v>702.89</v>
      </c>
    </row>
    <row r="273" spans="1:10" s="119" customFormat="1" hidden="1" outlineLevel="2" x14ac:dyDescent="0.25">
      <c r="A273" s="15" t="s">
        <v>64</v>
      </c>
      <c r="B273" s="87">
        <v>443</v>
      </c>
      <c r="C273" s="92">
        <v>44259</v>
      </c>
      <c r="D273" s="17" t="s">
        <v>189</v>
      </c>
      <c r="E273" s="16" t="s">
        <v>117</v>
      </c>
      <c r="F273" s="14" t="s">
        <v>373</v>
      </c>
      <c r="G273" s="89"/>
      <c r="H273" s="90"/>
      <c r="I273" s="89"/>
      <c r="J273" s="91">
        <v>39.04</v>
      </c>
    </row>
    <row r="274" spans="1:10" s="119" customFormat="1" hidden="1" outlineLevel="2" x14ac:dyDescent="0.25">
      <c r="A274" s="15" t="s">
        <v>64</v>
      </c>
      <c r="B274" s="87">
        <v>1663</v>
      </c>
      <c r="C274" s="92">
        <v>44333</v>
      </c>
      <c r="D274" s="17" t="s">
        <v>396</v>
      </c>
      <c r="E274" s="16" t="s">
        <v>117</v>
      </c>
      <c r="F274" s="14" t="s">
        <v>397</v>
      </c>
      <c r="G274" s="89"/>
      <c r="H274" s="90"/>
      <c r="I274" s="89"/>
      <c r="J274" s="91">
        <v>1299.3</v>
      </c>
    </row>
    <row r="275" spans="1:10" s="119" customFormat="1" hidden="1" outlineLevel="2" x14ac:dyDescent="0.25">
      <c r="A275" s="26" t="s">
        <v>64</v>
      </c>
      <c r="B275" s="87">
        <v>1663</v>
      </c>
      <c r="C275" s="92">
        <v>44350</v>
      </c>
      <c r="D275" s="17" t="s">
        <v>409</v>
      </c>
      <c r="E275" s="16" t="s">
        <v>71</v>
      </c>
      <c r="F275" s="14" t="s">
        <v>410</v>
      </c>
      <c r="G275" s="89"/>
      <c r="H275" s="90"/>
      <c r="I275" s="89"/>
      <c r="J275" s="91">
        <v>2684</v>
      </c>
    </row>
    <row r="276" spans="1:10" s="119" customFormat="1" hidden="1" outlineLevel="2" x14ac:dyDescent="0.25">
      <c r="A276" s="15" t="s">
        <v>64</v>
      </c>
      <c r="B276" s="87">
        <v>1663</v>
      </c>
      <c r="C276" s="17">
        <v>44371</v>
      </c>
      <c r="D276" s="17" t="s">
        <v>248</v>
      </c>
      <c r="E276" s="16" t="s">
        <v>117</v>
      </c>
      <c r="F276" s="14" t="s">
        <v>431</v>
      </c>
      <c r="G276" s="18"/>
      <c r="H276" s="19"/>
      <c r="I276" s="18"/>
      <c r="J276" s="20">
        <v>848</v>
      </c>
    </row>
    <row r="277" spans="1:10" s="119" customFormat="1" hidden="1" outlineLevel="2" x14ac:dyDescent="0.25">
      <c r="A277" s="15" t="s">
        <v>64</v>
      </c>
      <c r="B277" s="87">
        <v>1663</v>
      </c>
      <c r="C277" s="17">
        <v>44375</v>
      </c>
      <c r="D277" s="17" t="s">
        <v>409</v>
      </c>
      <c r="E277" s="16" t="s">
        <v>71</v>
      </c>
      <c r="F277" s="14" t="s">
        <v>430</v>
      </c>
      <c r="G277" s="18"/>
      <c r="H277" s="19"/>
      <c r="I277" s="18"/>
      <c r="J277" s="20">
        <v>3660</v>
      </c>
    </row>
    <row r="278" spans="1:10" s="119" customFormat="1" hidden="1" outlineLevel="2" x14ac:dyDescent="0.25">
      <c r="A278" s="15" t="s">
        <v>64</v>
      </c>
      <c r="B278" s="87">
        <v>1663</v>
      </c>
      <c r="C278" s="17">
        <v>44397</v>
      </c>
      <c r="D278" s="17" t="s">
        <v>269</v>
      </c>
      <c r="E278" s="16" t="s">
        <v>87</v>
      </c>
      <c r="F278" s="14" t="s">
        <v>440</v>
      </c>
      <c r="G278" s="18"/>
      <c r="H278" s="19"/>
      <c r="I278" s="18"/>
      <c r="J278" s="20">
        <v>2684</v>
      </c>
    </row>
    <row r="279" spans="1:10" s="119" customFormat="1" hidden="1" outlineLevel="2" x14ac:dyDescent="0.25">
      <c r="A279" s="15" t="s">
        <v>64</v>
      </c>
      <c r="B279" s="87">
        <v>1663</v>
      </c>
      <c r="C279" s="17">
        <v>44397</v>
      </c>
      <c r="D279" s="17" t="s">
        <v>409</v>
      </c>
      <c r="E279" s="16" t="s">
        <v>71</v>
      </c>
      <c r="F279" s="14" t="s">
        <v>438</v>
      </c>
      <c r="G279" s="18"/>
      <c r="H279" s="19"/>
      <c r="I279" s="18"/>
      <c r="J279" s="20">
        <v>732</v>
      </c>
    </row>
    <row r="280" spans="1:10" s="119" customFormat="1" hidden="1" outlineLevel="2" x14ac:dyDescent="0.25">
      <c r="A280" s="15" t="s">
        <v>64</v>
      </c>
      <c r="B280" s="87">
        <v>1035</v>
      </c>
      <c r="C280" s="17">
        <v>44510</v>
      </c>
      <c r="D280" s="17" t="s">
        <v>348</v>
      </c>
      <c r="E280" s="16" t="s">
        <v>506</v>
      </c>
      <c r="F280" s="14" t="s">
        <v>491</v>
      </c>
      <c r="G280" s="18"/>
      <c r="H280" s="19"/>
      <c r="I280" s="18"/>
      <c r="J280" s="20">
        <v>90</v>
      </c>
    </row>
    <row r="281" spans="1:10" s="119" customFormat="1" hidden="1" outlineLevel="2" x14ac:dyDescent="0.25">
      <c r="A281" s="15" t="s">
        <v>64</v>
      </c>
      <c r="B281" s="87">
        <v>1035</v>
      </c>
      <c r="C281" s="17">
        <v>44512</v>
      </c>
      <c r="D281" s="17" t="s">
        <v>494</v>
      </c>
      <c r="E281" s="16" t="s">
        <v>117</v>
      </c>
      <c r="F281" s="14" t="s">
        <v>495</v>
      </c>
      <c r="G281" s="18"/>
      <c r="H281" s="19">
        <v>168.85</v>
      </c>
      <c r="I281" s="18"/>
      <c r="J281" s="20"/>
    </row>
    <row r="282" spans="1:10" s="119" customFormat="1" outlineLevel="1" collapsed="1" x14ac:dyDescent="0.25">
      <c r="A282" s="13" t="s">
        <v>220</v>
      </c>
      <c r="B282" s="87"/>
      <c r="C282" s="17"/>
      <c r="D282" s="38" t="str">
        <f>VLOOKUP(A281,TM!$1:$31,2)</f>
        <v>IMMOBILI/STRUTTURA</v>
      </c>
      <c r="E282" s="16"/>
      <c r="F282" s="14"/>
      <c r="G282" s="18">
        <f>SUBTOTAL(9,G270:G281)</f>
        <v>0</v>
      </c>
      <c r="H282" s="19">
        <f>SUBTOTAL(9,H270:H281)</f>
        <v>168.85</v>
      </c>
      <c r="I282" s="18">
        <f>SUBTOTAL(9,I270:I281)</f>
        <v>0</v>
      </c>
      <c r="J282" s="20">
        <f>SUBTOTAL(9,J270:J281)</f>
        <v>16549.900000000001</v>
      </c>
    </row>
    <row r="283" spans="1:10" s="119" customFormat="1" hidden="1" outlineLevel="2" x14ac:dyDescent="0.25">
      <c r="A283" s="15" t="s">
        <v>109</v>
      </c>
      <c r="B283" s="15"/>
      <c r="C283" s="17">
        <v>44495</v>
      </c>
      <c r="D283" s="17" t="s">
        <v>294</v>
      </c>
      <c r="E283" s="16"/>
      <c r="F283" s="14" t="s">
        <v>480</v>
      </c>
      <c r="G283" s="18"/>
      <c r="H283" s="19"/>
      <c r="I283" s="18"/>
      <c r="J283" s="20">
        <v>5000</v>
      </c>
    </row>
    <row r="284" spans="1:10" s="119" customFormat="1" outlineLevel="1" collapsed="1" x14ac:dyDescent="0.25">
      <c r="A284" s="13" t="s">
        <v>258</v>
      </c>
      <c r="B284" s="15"/>
      <c r="C284" s="17"/>
      <c r="D284" s="38" t="str">
        <f>VLOOKUP(A283,TM!$1:$31,2)</f>
        <v>MOVIMENTI FINANZIARI</v>
      </c>
      <c r="E284" s="16"/>
      <c r="F284" s="14"/>
      <c r="G284" s="18">
        <f>SUBTOTAL(9,G283:G283)</f>
        <v>0</v>
      </c>
      <c r="H284" s="19">
        <f>SUBTOTAL(9,H283:H283)</f>
        <v>0</v>
      </c>
      <c r="I284" s="18">
        <f>SUBTOTAL(9,I283:I283)</f>
        <v>0</v>
      </c>
      <c r="J284" s="20">
        <f>SUBTOTAL(9,J283:J283)</f>
        <v>5000</v>
      </c>
    </row>
    <row r="285" spans="1:10" s="119" customFormat="1" hidden="1" outlineLevel="2" x14ac:dyDescent="0.25">
      <c r="A285" s="15" t="s">
        <v>326</v>
      </c>
      <c r="B285" s="87">
        <v>443</v>
      </c>
      <c r="C285" s="92">
        <v>44351</v>
      </c>
      <c r="D285" s="17" t="s">
        <v>411</v>
      </c>
      <c r="E285" s="16" t="s">
        <v>70</v>
      </c>
      <c r="F285" s="14" t="s">
        <v>412</v>
      </c>
      <c r="G285" s="89"/>
      <c r="H285" s="90"/>
      <c r="I285" s="89"/>
      <c r="J285" s="91">
        <v>650</v>
      </c>
    </row>
    <row r="286" spans="1:10" s="119" customFormat="1" hidden="1" outlineLevel="2" x14ac:dyDescent="0.25">
      <c r="A286" s="15" t="s">
        <v>326</v>
      </c>
      <c r="B286" s="87">
        <v>443</v>
      </c>
      <c r="C286" s="17">
        <v>44357</v>
      </c>
      <c r="D286" s="17" t="s">
        <v>46</v>
      </c>
      <c r="E286" s="16" t="s">
        <v>117</v>
      </c>
      <c r="F286" s="14" t="s">
        <v>417</v>
      </c>
      <c r="G286" s="18"/>
      <c r="H286" s="19">
        <v>40</v>
      </c>
      <c r="I286" s="18"/>
      <c r="J286" s="20"/>
    </row>
    <row r="287" spans="1:10" s="119" customFormat="1" hidden="1" outlineLevel="2" x14ac:dyDescent="0.25">
      <c r="A287" s="15" t="s">
        <v>326</v>
      </c>
      <c r="B287" s="87">
        <v>1663</v>
      </c>
      <c r="C287" s="17">
        <v>44371</v>
      </c>
      <c r="D287" s="17" t="s">
        <v>428</v>
      </c>
      <c r="E287" s="16" t="s">
        <v>174</v>
      </c>
      <c r="F287" s="14" t="s">
        <v>429</v>
      </c>
      <c r="G287" s="18"/>
      <c r="H287" s="19"/>
      <c r="I287" s="18"/>
      <c r="J287" s="20">
        <v>120</v>
      </c>
    </row>
    <row r="288" spans="1:10" s="119" customFormat="1" hidden="1" outlineLevel="2" x14ac:dyDescent="0.25">
      <c r="A288" s="15" t="s">
        <v>326</v>
      </c>
      <c r="B288" s="87">
        <v>1035</v>
      </c>
      <c r="C288" s="17">
        <v>44476</v>
      </c>
      <c r="D288" s="17" t="s">
        <v>99</v>
      </c>
      <c r="E288" s="16" t="s">
        <v>325</v>
      </c>
      <c r="F288" s="14" t="s">
        <v>470</v>
      </c>
      <c r="G288" s="18"/>
      <c r="H288" s="19"/>
      <c r="I288" s="18"/>
      <c r="J288" s="20">
        <v>302</v>
      </c>
    </row>
    <row r="289" spans="1:18" s="119" customFormat="1" hidden="1" outlineLevel="2" x14ac:dyDescent="0.25">
      <c r="A289" s="15" t="s">
        <v>326</v>
      </c>
      <c r="B289" s="87">
        <v>1035</v>
      </c>
      <c r="C289" s="17">
        <v>44497</v>
      </c>
      <c r="D289" s="17" t="s">
        <v>179</v>
      </c>
      <c r="E289" s="16" t="s">
        <v>71</v>
      </c>
      <c r="F289" s="14" t="s">
        <v>482</v>
      </c>
      <c r="G289" s="18"/>
      <c r="H289" s="19"/>
      <c r="I289" s="18"/>
      <c r="J289" s="20">
        <v>152.5</v>
      </c>
    </row>
    <row r="290" spans="1:18" s="119" customFormat="1" hidden="1" outlineLevel="2" x14ac:dyDescent="0.25">
      <c r="A290" s="15" t="s">
        <v>326</v>
      </c>
      <c r="B290" s="87">
        <v>1035</v>
      </c>
      <c r="C290" s="17">
        <v>44508</v>
      </c>
      <c r="D290" s="17" t="s">
        <v>488</v>
      </c>
      <c r="E290" s="16" t="s">
        <v>71</v>
      </c>
      <c r="F290" s="14" t="s">
        <v>489</v>
      </c>
      <c r="G290" s="18"/>
      <c r="H290" s="19"/>
      <c r="I290" s="18"/>
      <c r="J290" s="20">
        <v>500</v>
      </c>
    </row>
    <row r="291" spans="1:18" s="119" customFormat="1" outlineLevel="1" collapsed="1" x14ac:dyDescent="0.25">
      <c r="A291" s="13" t="s">
        <v>330</v>
      </c>
      <c r="B291" s="87"/>
      <c r="C291" s="17"/>
      <c r="D291" s="38" t="str">
        <f>VLOOKUP(A290,TM!$1:$31,2)</f>
        <v>SERVIZI/PRESTAZIONI</v>
      </c>
      <c r="E291" s="16"/>
      <c r="F291" s="14"/>
      <c r="G291" s="18">
        <f>SUBTOTAL(9,G285:G290)</f>
        <v>0</v>
      </c>
      <c r="H291" s="19">
        <f>SUBTOTAL(9,H285:H290)</f>
        <v>40</v>
      </c>
      <c r="I291" s="18">
        <f>SUBTOTAL(9,I285:I290)</f>
        <v>0</v>
      </c>
      <c r="J291" s="20">
        <f>SUBTOTAL(9,J285:J290)</f>
        <v>1724.5</v>
      </c>
    </row>
    <row r="292" spans="1:18" s="119" customFormat="1" hidden="1" outlineLevel="2" x14ac:dyDescent="0.25">
      <c r="A292" s="34" t="s">
        <v>297</v>
      </c>
      <c r="B292" s="34"/>
      <c r="C292" s="100">
        <v>44197</v>
      </c>
      <c r="D292" s="100"/>
      <c r="E292" s="101"/>
      <c r="F292" s="102" t="s">
        <v>19</v>
      </c>
      <c r="G292" s="103">
        <v>130.9</v>
      </c>
      <c r="H292" s="104"/>
      <c r="I292" s="103">
        <v>16320.02</v>
      </c>
      <c r="J292" s="105"/>
    </row>
    <row r="293" spans="1:18" s="119" customFormat="1" outlineLevel="1" collapsed="1" x14ac:dyDescent="0.25">
      <c r="A293" s="199" t="s">
        <v>299</v>
      </c>
      <c r="B293" s="34"/>
      <c r="C293" s="100"/>
      <c r="D293" s="38" t="str">
        <f>VLOOKUP(A292,TM!$1:$31,2)</f>
        <v>SALDI INIZIALI</v>
      </c>
      <c r="E293" s="101"/>
      <c r="F293" s="102" t="s">
        <v>19</v>
      </c>
      <c r="G293" s="103">
        <f>SUBTOTAL(9,G292:G292)</f>
        <v>130.9</v>
      </c>
      <c r="H293" s="104">
        <f>SUBTOTAL(9,H292:H292)</f>
        <v>0</v>
      </c>
      <c r="I293" s="103">
        <f>SUBTOTAL(9,I292:I292)</f>
        <v>16320.02</v>
      </c>
      <c r="J293" s="197">
        <f>SUBTOTAL(9,J292:J292)</f>
        <v>0</v>
      </c>
    </row>
    <row r="294" spans="1:18" s="119" customFormat="1" x14ac:dyDescent="0.25">
      <c r="A294" s="66" t="s">
        <v>221</v>
      </c>
      <c r="B294" s="34"/>
      <c r="C294" s="100"/>
      <c r="D294" s="38"/>
      <c r="E294" s="101"/>
      <c r="F294" s="102" t="s">
        <v>341</v>
      </c>
      <c r="G294" s="103">
        <f>SUBTOTAL(9,G3:G292)</f>
        <v>1000.9</v>
      </c>
      <c r="H294" s="104">
        <f>SUBTOTAL(9,H3:H292)</f>
        <v>977.69</v>
      </c>
      <c r="I294" s="103">
        <f>SUBTOTAL(9,I3:I292)</f>
        <v>68024.78</v>
      </c>
      <c r="J294" s="197">
        <f>SUBTOTAL(9,J3:J292)</f>
        <v>62852.500000000007</v>
      </c>
    </row>
    <row r="295" spans="1:18" s="5" customFormat="1" x14ac:dyDescent="0.25">
      <c r="A295" s="66"/>
      <c r="B295" s="64"/>
      <c r="C295" s="65"/>
      <c r="D295" s="65"/>
      <c r="E295" s="65"/>
      <c r="F295" s="68" t="s">
        <v>307</v>
      </c>
      <c r="G295" s="6">
        <f>+G294-H294</f>
        <v>23.209999999999923</v>
      </c>
      <c r="H295" s="6"/>
      <c r="I295" s="6">
        <f>+I294-J294</f>
        <v>5172.2799999999916</v>
      </c>
      <c r="J295" s="6"/>
      <c r="K295" s="2"/>
      <c r="L295" s="2"/>
      <c r="M295" s="2"/>
      <c r="N295" s="2"/>
      <c r="O295" s="2"/>
      <c r="P295" s="2"/>
      <c r="Q295" s="2"/>
      <c r="R295" s="2"/>
    </row>
    <row r="296" spans="1:18" s="5" customFormat="1" x14ac:dyDescent="0.25">
      <c r="A296" s="66"/>
      <c r="B296" s="64"/>
      <c r="C296" s="65"/>
      <c r="D296" s="65"/>
      <c r="E296" s="65"/>
      <c r="F296" s="106"/>
      <c r="G296" s="198"/>
      <c r="H296" s="198"/>
      <c r="I296" s="198"/>
      <c r="J296" s="198"/>
      <c r="K296" s="2"/>
      <c r="L296" s="2"/>
      <c r="M296" s="2"/>
      <c r="N296" s="2"/>
      <c r="O296" s="2"/>
      <c r="P296" s="2"/>
      <c r="Q296" s="2"/>
      <c r="R296" s="2"/>
    </row>
    <row r="297" spans="1:18" s="5" customFormat="1" x14ac:dyDescent="0.25">
      <c r="A297" s="15"/>
      <c r="B297"/>
      <c r="C297" s="3"/>
      <c r="D297" s="25"/>
      <c r="E297" s="4"/>
      <c r="F297" s="2"/>
      <c r="K297" s="2"/>
      <c r="L297" s="2"/>
      <c r="M297" s="2"/>
      <c r="N297" s="2"/>
      <c r="O297" s="2"/>
      <c r="P297" s="2"/>
      <c r="Q297" s="2"/>
      <c r="R297" s="2"/>
    </row>
    <row r="298" spans="1:18" s="5" customFormat="1" x14ac:dyDescent="0.25">
      <c r="A298" s="2"/>
      <c r="B298" s="2"/>
      <c r="C298" s="3"/>
      <c r="D298" s="1" t="s">
        <v>525</v>
      </c>
      <c r="E298" s="24"/>
      <c r="F298"/>
      <c r="G298" s="24"/>
      <c r="K298" s="2"/>
      <c r="L298" s="2"/>
      <c r="M298" s="2"/>
      <c r="N298" s="2"/>
      <c r="O298" s="2"/>
      <c r="P298" s="2"/>
      <c r="Q298" s="2"/>
      <c r="R298" s="2"/>
    </row>
    <row r="299" spans="1:18" s="5" customFormat="1" x14ac:dyDescent="0.25">
      <c r="A299" s="2"/>
      <c r="B299" s="2"/>
      <c r="C299" s="3"/>
      <c r="D299" s="1" t="s">
        <v>526</v>
      </c>
      <c r="E299" s="24"/>
      <c r="F299"/>
      <c r="G299" s="24"/>
      <c r="K299" s="2"/>
      <c r="L299" s="2"/>
      <c r="M299" s="2"/>
      <c r="N299" s="2"/>
      <c r="O299" s="2"/>
      <c r="P299" s="2"/>
      <c r="Q299" s="2"/>
      <c r="R299" s="2"/>
    </row>
    <row r="300" spans="1:18" s="5" customFormat="1" ht="15.75" thickBot="1" x14ac:dyDescent="0.3">
      <c r="A300" s="2"/>
      <c r="B300" s="2"/>
      <c r="C300" s="3"/>
      <c r="D300"/>
      <c r="E300" s="24"/>
      <c r="F300"/>
      <c r="G300" s="24"/>
      <c r="K300" s="2"/>
      <c r="L300" s="2"/>
      <c r="M300" s="2"/>
      <c r="N300" s="2"/>
      <c r="O300" s="2"/>
      <c r="P300" s="2"/>
      <c r="Q300" s="2"/>
      <c r="R300" s="2"/>
    </row>
    <row r="301" spans="1:18" s="5" customFormat="1" x14ac:dyDescent="0.25">
      <c r="A301" s="2"/>
      <c r="B301" s="2"/>
      <c r="C301" s="3"/>
      <c r="D301" s="71" t="s">
        <v>254</v>
      </c>
      <c r="E301" s="72"/>
      <c r="F301" s="73" t="s">
        <v>255</v>
      </c>
      <c r="G301" s="74"/>
      <c r="K301" s="2"/>
      <c r="L301" s="2"/>
      <c r="M301" s="2"/>
      <c r="N301" s="2"/>
      <c r="O301" s="2"/>
      <c r="P301" s="2"/>
      <c r="Q301" s="2"/>
      <c r="R301" s="2"/>
    </row>
    <row r="302" spans="1:18" s="5" customFormat="1" x14ac:dyDescent="0.25">
      <c r="A302" s="2"/>
      <c r="B302" s="2"/>
      <c r="C302" s="3"/>
      <c r="D302" s="41"/>
      <c r="E302" s="42"/>
      <c r="F302" s="14"/>
      <c r="G302" s="43"/>
      <c r="K302" s="2"/>
      <c r="L302" s="2"/>
      <c r="M302" s="2"/>
      <c r="N302" s="2"/>
      <c r="O302" s="2"/>
      <c r="P302" s="2"/>
      <c r="Q302" s="2"/>
      <c r="R302" s="2"/>
    </row>
    <row r="303" spans="1:18" s="5" customFormat="1" x14ac:dyDescent="0.25">
      <c r="A303" s="2"/>
      <c r="B303" s="2"/>
      <c r="C303" s="3"/>
      <c r="D303" s="41" t="s">
        <v>42</v>
      </c>
      <c r="E303" s="42">
        <v>23.21</v>
      </c>
      <c r="F303" s="14" t="s">
        <v>300</v>
      </c>
      <c r="G303" s="43">
        <f>28772.84+0+1264.35</f>
        <v>30037.19</v>
      </c>
      <c r="K303" s="2"/>
      <c r="L303" s="2"/>
      <c r="M303" s="2"/>
      <c r="N303" s="2"/>
      <c r="O303" s="2"/>
      <c r="P303" s="2"/>
      <c r="Q303" s="2"/>
      <c r="R303" s="2"/>
    </row>
    <row r="304" spans="1:18" s="5" customFormat="1" x14ac:dyDescent="0.25">
      <c r="A304" s="2"/>
      <c r="B304" s="2"/>
      <c r="C304" s="3"/>
      <c r="D304" s="41" t="s">
        <v>301</v>
      </c>
      <c r="E304" s="42">
        <v>5172.28</v>
      </c>
      <c r="F304" s="14" t="s">
        <v>310</v>
      </c>
      <c r="G304" s="43">
        <v>1000</v>
      </c>
      <c r="K304" s="2"/>
      <c r="L304" s="2"/>
      <c r="M304" s="2"/>
      <c r="N304" s="2"/>
      <c r="O304" s="2"/>
      <c r="P304" s="2"/>
      <c r="Q304" s="2"/>
      <c r="R304" s="2"/>
    </row>
    <row r="305" spans="1:18" s="5" customFormat="1" x14ac:dyDescent="0.25">
      <c r="A305" t="s">
        <v>670</v>
      </c>
      <c r="B305" s="2"/>
      <c r="C305" s="25" t="s">
        <v>663</v>
      </c>
      <c r="D305" s="41" t="s">
        <v>314</v>
      </c>
      <c r="E305" s="37">
        <f>17187.85+H282+J282-8554.59</f>
        <v>25352.01</v>
      </c>
      <c r="F305" s="14" t="s">
        <v>311</v>
      </c>
      <c r="G305" s="196">
        <v>574.20000000000005</v>
      </c>
      <c r="K305" s="2"/>
      <c r="L305" s="2"/>
      <c r="M305" s="2"/>
      <c r="N305" s="2"/>
      <c r="O305" s="2"/>
      <c r="P305" s="2"/>
      <c r="Q305" s="2"/>
      <c r="R305" s="2"/>
    </row>
    <row r="306" spans="1:18" s="5" customFormat="1" x14ac:dyDescent="0.25">
      <c r="A306" s="2"/>
      <c r="B306" s="2"/>
      <c r="C306" s="3"/>
      <c r="D306" s="41" t="s">
        <v>342</v>
      </c>
      <c r="E306" s="37">
        <v>1000</v>
      </c>
      <c r="F306" s="14" t="s">
        <v>668</v>
      </c>
      <c r="G306" s="196">
        <v>2936.11</v>
      </c>
      <c r="K306" s="2"/>
      <c r="L306" s="2"/>
      <c r="M306" s="2"/>
      <c r="N306" s="2"/>
      <c r="O306" s="2"/>
      <c r="P306" s="2"/>
      <c r="Q306" s="2"/>
      <c r="R306" s="2"/>
    </row>
    <row r="307" spans="1:18" s="5" customFormat="1" x14ac:dyDescent="0.25">
      <c r="A307" s="2"/>
      <c r="B307" s="2"/>
      <c r="C307" s="3"/>
      <c r="D307" s="41" t="s">
        <v>669</v>
      </c>
      <c r="E307" s="37">
        <f>1500+1500</f>
        <v>3000</v>
      </c>
      <c r="F307" s="14"/>
      <c r="G307" s="50"/>
      <c r="K307" s="2"/>
      <c r="L307" s="2"/>
      <c r="M307" s="2"/>
      <c r="N307" s="2"/>
      <c r="O307" s="2"/>
      <c r="P307" s="2"/>
      <c r="Q307" s="2"/>
      <c r="R307" s="2"/>
    </row>
    <row r="308" spans="1:18" s="5" customFormat="1" x14ac:dyDescent="0.25">
      <c r="A308" s="2"/>
      <c r="B308" s="2"/>
      <c r="C308" s="3"/>
      <c r="D308" s="44"/>
      <c r="E308" s="45"/>
      <c r="F308" s="21"/>
      <c r="G308" s="46"/>
      <c r="K308" s="2"/>
      <c r="L308" s="2"/>
      <c r="M308" s="2"/>
      <c r="N308" s="2"/>
      <c r="O308" s="2"/>
      <c r="P308" s="2"/>
      <c r="Q308" s="2"/>
      <c r="R308" s="2"/>
    </row>
    <row r="309" spans="1:18" x14ac:dyDescent="0.25">
      <c r="D309" s="75" t="s">
        <v>343</v>
      </c>
      <c r="E309" s="76">
        <f>SUM(E303:E308)</f>
        <v>34547.5</v>
      </c>
      <c r="F309" s="77" t="s">
        <v>302</v>
      </c>
      <c r="G309" s="78">
        <f>SUM(G303:G308)</f>
        <v>34547.5</v>
      </c>
      <c r="H309" s="5">
        <f>+E309-G309</f>
        <v>0</v>
      </c>
    </row>
    <row r="310" spans="1:18" x14ac:dyDescent="0.25">
      <c r="D310" s="41"/>
      <c r="E310" s="42"/>
      <c r="F310" s="14"/>
      <c r="G310" s="43"/>
    </row>
    <row r="311" spans="1:18" s="5" customFormat="1" x14ac:dyDescent="0.25">
      <c r="A311" s="2"/>
      <c r="B311" s="2"/>
      <c r="C311" s="3"/>
      <c r="D311" s="41"/>
      <c r="E311" s="42"/>
      <c r="F311" s="14"/>
      <c r="G311" s="43"/>
      <c r="K311" s="2"/>
      <c r="L311" s="2"/>
      <c r="M311" s="2"/>
      <c r="N311" s="2"/>
      <c r="O311" s="2"/>
      <c r="P311" s="2"/>
      <c r="Q311" s="2"/>
      <c r="R311" s="2"/>
    </row>
    <row r="312" spans="1:18" s="5" customFormat="1" x14ac:dyDescent="0.25">
      <c r="A312" s="2"/>
      <c r="B312" s="2"/>
      <c r="C312" s="3"/>
      <c r="D312" s="75" t="s">
        <v>4</v>
      </c>
      <c r="E312" s="76"/>
      <c r="F312" s="77" t="s">
        <v>3</v>
      </c>
      <c r="G312" s="78"/>
      <c r="K312" s="2"/>
      <c r="L312"/>
      <c r="M312" s="2"/>
      <c r="N312" s="2"/>
      <c r="O312" s="2"/>
      <c r="P312" s="2"/>
      <c r="Q312" s="2"/>
      <c r="R312" s="2"/>
    </row>
    <row r="313" spans="1:18" s="5" customFormat="1" x14ac:dyDescent="0.25">
      <c r="A313" s="2"/>
      <c r="B313" s="2"/>
      <c r="C313" s="3"/>
      <c r="D313" s="41"/>
      <c r="E313" s="42"/>
      <c r="F313" s="14"/>
      <c r="G313" s="43"/>
      <c r="K313" s="2"/>
      <c r="L313" s="2"/>
      <c r="M313" s="2"/>
      <c r="N313" s="2"/>
      <c r="O313" s="2"/>
      <c r="P313" s="2"/>
      <c r="Q313" s="2"/>
      <c r="R313" s="2"/>
    </row>
    <row r="314" spans="1:18" s="5" customFormat="1" x14ac:dyDescent="0.25">
      <c r="A314" s="2"/>
      <c r="B314" s="2"/>
      <c r="C314" s="3"/>
      <c r="D314" s="41" t="s">
        <v>335</v>
      </c>
      <c r="E314" s="42">
        <f>+H47+J47</f>
        <v>338.76</v>
      </c>
      <c r="F314" s="14" t="s">
        <v>303</v>
      </c>
      <c r="G314" s="43">
        <f>+G18+I18</f>
        <v>1655</v>
      </c>
      <c r="K314" s="2"/>
      <c r="L314" s="2"/>
      <c r="M314" s="2"/>
      <c r="N314" s="2"/>
      <c r="O314" s="2"/>
      <c r="P314" s="2"/>
      <c r="Q314" s="2"/>
      <c r="R314" s="2"/>
    </row>
    <row r="315" spans="1:18" s="5" customFormat="1" x14ac:dyDescent="0.25">
      <c r="A315" s="2"/>
      <c r="B315" s="2"/>
      <c r="C315" s="3"/>
      <c r="D315" s="41" t="s">
        <v>40</v>
      </c>
      <c r="E315" s="42">
        <f>+H73+J73</f>
        <v>4411.59</v>
      </c>
      <c r="F315" s="14" t="s">
        <v>319</v>
      </c>
      <c r="G315" s="43">
        <v>5405</v>
      </c>
      <c r="K315" s="2"/>
      <c r="L315" s="2"/>
      <c r="M315" s="2"/>
      <c r="N315" s="2"/>
      <c r="O315" s="2"/>
      <c r="P315" s="2"/>
      <c r="Q315" s="2"/>
      <c r="R315" s="2"/>
    </row>
    <row r="316" spans="1:18" s="5" customFormat="1" x14ac:dyDescent="0.25">
      <c r="A316" s="2"/>
      <c r="B316" s="2"/>
      <c r="C316" s="3"/>
      <c r="D316" s="41" t="s">
        <v>318</v>
      </c>
      <c r="E316" s="42">
        <f>+H100+J100</f>
        <v>6523.7700000000013</v>
      </c>
      <c r="F316" s="14" t="s">
        <v>315</v>
      </c>
      <c r="G316" s="43">
        <f>46469.65-1885</f>
        <v>44584.65</v>
      </c>
      <c r="K316" s="2"/>
      <c r="L316" s="2"/>
      <c r="M316" s="2"/>
      <c r="N316" s="2"/>
      <c r="O316" s="2"/>
      <c r="P316" s="2"/>
      <c r="Q316" s="2"/>
      <c r="R316" s="2"/>
    </row>
    <row r="317" spans="1:18" s="5" customFormat="1" x14ac:dyDescent="0.25">
      <c r="A317" s="2"/>
      <c r="B317" s="2"/>
      <c r="C317" s="3"/>
      <c r="D317" s="41" t="s">
        <v>30</v>
      </c>
      <c r="E317" s="42">
        <f>+H209+J209</f>
        <v>125.82999999999998</v>
      </c>
      <c r="F317" s="14" t="s">
        <v>30</v>
      </c>
      <c r="G317" s="43">
        <f>+H33+I33</f>
        <v>23.05</v>
      </c>
      <c r="K317" s="2"/>
      <c r="L317" s="2"/>
      <c r="M317" s="2"/>
      <c r="N317" s="2"/>
      <c r="O317" s="2"/>
      <c r="P317" s="2"/>
      <c r="Q317" s="2"/>
      <c r="R317" s="2"/>
    </row>
    <row r="318" spans="1:18" s="5" customFormat="1" x14ac:dyDescent="0.25">
      <c r="A318" s="2"/>
      <c r="B318" s="2"/>
      <c r="C318" s="3"/>
      <c r="D318" s="41" t="s">
        <v>336</v>
      </c>
      <c r="E318" s="42">
        <f>+H225+J225</f>
        <v>2747.4699999999993</v>
      </c>
      <c r="F318" s="14" t="s">
        <v>316</v>
      </c>
      <c r="G318" s="43"/>
      <c r="K318" s="2"/>
      <c r="L318" s="2"/>
      <c r="M318" s="2"/>
      <c r="N318" s="2"/>
      <c r="O318" s="2"/>
      <c r="P318" s="2"/>
      <c r="Q318" s="2"/>
      <c r="R318" s="2"/>
    </row>
    <row r="319" spans="1:18" s="5" customFormat="1" x14ac:dyDescent="0.25">
      <c r="A319" s="2"/>
      <c r="B319" s="2"/>
      <c r="C319" s="3"/>
      <c r="D319" s="41" t="s">
        <v>320</v>
      </c>
      <c r="E319" s="42">
        <f>+H267+J267</f>
        <v>24993.839999999993</v>
      </c>
      <c r="F319" s="14" t="s">
        <v>317</v>
      </c>
      <c r="G319" s="43">
        <f>+G35+I35</f>
        <v>37.06</v>
      </c>
      <c r="K319" s="2"/>
      <c r="L319" s="2"/>
      <c r="M319" s="2"/>
      <c r="N319" s="2"/>
      <c r="O319" s="2"/>
      <c r="P319" s="2"/>
      <c r="Q319" s="2"/>
      <c r="R319" s="2"/>
    </row>
    <row r="320" spans="1:18" s="5" customFormat="1" x14ac:dyDescent="0.25">
      <c r="A320" s="2"/>
      <c r="B320" s="2"/>
      <c r="C320" s="3"/>
      <c r="D320" s="41" t="s">
        <v>91</v>
      </c>
      <c r="E320" s="42">
        <f>+H269+J269</f>
        <v>335.68</v>
      </c>
      <c r="F320" s="14"/>
      <c r="G320" s="43"/>
      <c r="K320" s="2"/>
      <c r="L320" s="2"/>
      <c r="M320" s="2"/>
      <c r="N320" s="2"/>
      <c r="O320" s="2"/>
      <c r="P320" s="2"/>
      <c r="Q320" s="2"/>
      <c r="R320" s="2"/>
    </row>
    <row r="321" spans="3:7" x14ac:dyDescent="0.25">
      <c r="C321" s="25"/>
      <c r="D321" s="41" t="s">
        <v>334</v>
      </c>
      <c r="E321" s="42">
        <f>+H282+J282</f>
        <v>16718.75</v>
      </c>
      <c r="F321" s="14"/>
      <c r="G321" s="43"/>
    </row>
    <row r="322" spans="3:7" x14ac:dyDescent="0.25">
      <c r="D322" s="41" t="s">
        <v>323</v>
      </c>
      <c r="E322" s="42">
        <f>+H284+J284</f>
        <v>5000</v>
      </c>
      <c r="F322" s="14"/>
      <c r="G322" s="43"/>
    </row>
    <row r="323" spans="3:7" x14ac:dyDescent="0.25">
      <c r="D323" s="41" t="s">
        <v>331</v>
      </c>
      <c r="E323" s="42">
        <f>+H291+J291</f>
        <v>1764.5</v>
      </c>
      <c r="F323" s="14"/>
      <c r="G323" s="43"/>
    </row>
    <row r="324" spans="3:7" x14ac:dyDescent="0.25">
      <c r="D324" s="44"/>
      <c r="E324" s="45"/>
      <c r="F324" s="21"/>
      <c r="G324" s="46">
        <v>0</v>
      </c>
    </row>
    <row r="325" spans="3:7" x14ac:dyDescent="0.25">
      <c r="D325" s="75" t="s">
        <v>321</v>
      </c>
      <c r="E325" s="76">
        <f>SUM(E314:E324)</f>
        <v>62960.189999999995</v>
      </c>
      <c r="F325" s="77" t="s">
        <v>322</v>
      </c>
      <c r="G325" s="78">
        <f>SUM(G314:G324)</f>
        <v>51704.76</v>
      </c>
    </row>
    <row r="326" spans="3:7" x14ac:dyDescent="0.25">
      <c r="D326" s="79" t="s">
        <v>304</v>
      </c>
      <c r="E326" s="80" t="str">
        <f>IF(G325-E325&gt;0,G325-E325,"")</f>
        <v/>
      </c>
      <c r="F326" s="81" t="s">
        <v>484</v>
      </c>
      <c r="G326" s="82">
        <f>IF(G325-E325&lt;0,E325-G325,"")</f>
        <v>11255.429999999993</v>
      </c>
    </row>
    <row r="327" spans="3:7" ht="15.75" thickBot="1" x14ac:dyDescent="0.3">
      <c r="D327" s="83" t="s">
        <v>306</v>
      </c>
      <c r="E327" s="84">
        <f>SUM(E325:E326)</f>
        <v>62960.189999999995</v>
      </c>
      <c r="F327" s="85" t="s">
        <v>306</v>
      </c>
      <c r="G327" s="86">
        <f>SUM(G325:G326)</f>
        <v>62960.189999999995</v>
      </c>
    </row>
    <row r="328" spans="3:7" x14ac:dyDescent="0.25">
      <c r="D328"/>
      <c r="E328" s="24"/>
      <c r="F328"/>
      <c r="G328" s="24"/>
    </row>
    <row r="329" spans="3:7" ht="15.75" thickBot="1" x14ac:dyDescent="0.3">
      <c r="D329"/>
      <c r="E329" s="24"/>
      <c r="F329"/>
      <c r="G329" s="24"/>
    </row>
    <row r="330" spans="3:7" ht="15.75" thickBot="1" x14ac:dyDescent="0.3">
      <c r="D330" s="110" t="s">
        <v>19</v>
      </c>
      <c r="E330" s="40"/>
      <c r="F330" s="192" t="s">
        <v>485</v>
      </c>
      <c r="G330" s="107"/>
    </row>
    <row r="331" spans="3:7" x14ac:dyDescent="0.25">
      <c r="D331" s="41" t="s">
        <v>1</v>
      </c>
      <c r="E331" s="43">
        <v>130.9</v>
      </c>
      <c r="F331" s="42"/>
      <c r="G331" s="108"/>
    </row>
    <row r="332" spans="3:7" x14ac:dyDescent="0.25">
      <c r="D332" s="41" t="s">
        <v>2</v>
      </c>
      <c r="E332" s="46">
        <v>16320.02</v>
      </c>
      <c r="F332" s="42" t="s">
        <v>32</v>
      </c>
      <c r="G332" s="43">
        <v>205.43</v>
      </c>
    </row>
    <row r="333" spans="3:7" x14ac:dyDescent="0.25">
      <c r="D333" s="41"/>
      <c r="E333" s="43">
        <f>SUM(E331:E332)</f>
        <v>16450.920000000002</v>
      </c>
      <c r="F333" s="42" t="s">
        <v>83</v>
      </c>
      <c r="G333" s="108">
        <v>220</v>
      </c>
    </row>
    <row r="334" spans="3:7" ht="15.75" thickBot="1" x14ac:dyDescent="0.3">
      <c r="D334" s="41"/>
      <c r="E334" s="43"/>
      <c r="F334" s="42" t="s">
        <v>159</v>
      </c>
      <c r="G334" s="108">
        <v>148.77000000000001</v>
      </c>
    </row>
    <row r="335" spans="3:7" ht="15.75" thickBot="1" x14ac:dyDescent="0.3">
      <c r="D335" s="110" t="s">
        <v>307</v>
      </c>
      <c r="E335" s="43"/>
      <c r="F335" s="35"/>
      <c r="G335" s="109"/>
    </row>
    <row r="336" spans="3:7" ht="15.75" thickBot="1" x14ac:dyDescent="0.3">
      <c r="D336" s="41" t="s">
        <v>1</v>
      </c>
      <c r="E336" s="43">
        <v>23.21</v>
      </c>
      <c r="F336" s="193" t="s">
        <v>5</v>
      </c>
      <c r="G336" s="112">
        <f>SUM(G331:G335)</f>
        <v>574.20000000000005</v>
      </c>
    </row>
    <row r="337" spans="4:7" ht="15.75" thickBot="1" x14ac:dyDescent="0.3">
      <c r="D337" s="41" t="s">
        <v>2</v>
      </c>
      <c r="E337" s="46">
        <v>5172.28</v>
      </c>
      <c r="F337" s="192" t="s">
        <v>667</v>
      </c>
      <c r="G337" s="107"/>
    </row>
    <row r="338" spans="4:7" x14ac:dyDescent="0.25">
      <c r="D338" s="41"/>
      <c r="E338" s="43">
        <f>SUM(E336:E337)</f>
        <v>5195.49</v>
      </c>
      <c r="F338" s="42" t="s">
        <v>666</v>
      </c>
      <c r="G338" s="108">
        <v>23000</v>
      </c>
    </row>
    <row r="339" spans="4:7" ht="15.75" thickBot="1" x14ac:dyDescent="0.3">
      <c r="D339" s="41"/>
      <c r="E339" s="43"/>
      <c r="F339" s="42" t="s">
        <v>117</v>
      </c>
      <c r="G339" s="108">
        <v>25352.01</v>
      </c>
    </row>
    <row r="340" spans="4:7" ht="15.75" thickBot="1" x14ac:dyDescent="0.3">
      <c r="D340" s="47" t="s">
        <v>259</v>
      </c>
      <c r="E340" s="111">
        <f>+E338-E333</f>
        <v>-11255.430000000002</v>
      </c>
      <c r="F340" s="42" t="s">
        <v>665</v>
      </c>
      <c r="G340" s="191">
        <v>8554.59</v>
      </c>
    </row>
    <row r="341" spans="4:7" ht="15.75" thickBot="1" x14ac:dyDescent="0.3">
      <c r="E341" s="120">
        <f>+E340+11255.43</f>
        <v>0</v>
      </c>
      <c r="F341" s="47" t="s">
        <v>5</v>
      </c>
      <c r="G341" s="194">
        <f>SUM(G338:G340)</f>
        <v>56906.599999999991</v>
      </c>
    </row>
    <row r="343" spans="4:7" x14ac:dyDescent="0.25">
      <c r="D343" s="5"/>
      <c r="E343" s="5"/>
    </row>
    <row r="344" spans="4:7" x14ac:dyDescent="0.25">
      <c r="D344" s="5"/>
      <c r="E344" s="5"/>
    </row>
    <row r="345" spans="4:7" x14ac:dyDescent="0.25">
      <c r="D345" s="5"/>
      <c r="E345" s="5"/>
    </row>
    <row r="346" spans="4:7" x14ac:dyDescent="0.25">
      <c r="D346" s="5"/>
      <c r="E346" s="5"/>
    </row>
    <row r="347" spans="4:7" x14ac:dyDescent="0.25">
      <c r="D347" s="5"/>
      <c r="E347" s="5"/>
    </row>
    <row r="348" spans="4:7" x14ac:dyDescent="0.25">
      <c r="D348" s="5"/>
      <c r="E348" s="5"/>
    </row>
    <row r="349" spans="4:7" x14ac:dyDescent="0.25">
      <c r="D349" s="5"/>
      <c r="E349" s="5"/>
    </row>
    <row r="350" spans="4:7" x14ac:dyDescent="0.25">
      <c r="E350" s="49"/>
    </row>
    <row r="351" spans="4:7" x14ac:dyDescent="0.25">
      <c r="E351" s="49"/>
    </row>
    <row r="352" spans="4:7" x14ac:dyDescent="0.25">
      <c r="E352" s="49"/>
    </row>
    <row r="353" spans="5:5" x14ac:dyDescent="0.25">
      <c r="E353" s="49"/>
    </row>
    <row r="354" spans="5:5" x14ac:dyDescent="0.25">
      <c r="E354" s="49"/>
    </row>
    <row r="355" spans="5:5" x14ac:dyDescent="0.25">
      <c r="E355" s="49"/>
    </row>
    <row r="356" spans="5:5" x14ac:dyDescent="0.25">
      <c r="E356" s="49"/>
    </row>
    <row r="357" spans="5:5" x14ac:dyDescent="0.25">
      <c r="E357" s="49"/>
    </row>
    <row r="358" spans="5:5" x14ac:dyDescent="0.25">
      <c r="E358" s="49"/>
    </row>
    <row r="359" spans="5:5" x14ac:dyDescent="0.25">
      <c r="E359" s="49"/>
    </row>
    <row r="360" spans="5:5" x14ac:dyDescent="0.25">
      <c r="E360" s="49"/>
    </row>
    <row r="361" spans="5:5" x14ac:dyDescent="0.25">
      <c r="E361" s="49"/>
    </row>
    <row r="362" spans="5:5" x14ac:dyDescent="0.25">
      <c r="E362" s="49"/>
    </row>
    <row r="363" spans="5:5" x14ac:dyDescent="0.25">
      <c r="E363" s="49"/>
    </row>
    <row r="364" spans="5:5" x14ac:dyDescent="0.25">
      <c r="E364" s="49"/>
    </row>
    <row r="365" spans="5:5" x14ac:dyDescent="0.25">
      <c r="E365" s="49"/>
    </row>
    <row r="366" spans="5:5" x14ac:dyDescent="0.25">
      <c r="E366" s="49"/>
    </row>
    <row r="367" spans="5:5" x14ac:dyDescent="0.25">
      <c r="E367" s="49"/>
    </row>
    <row r="368" spans="5:5" x14ac:dyDescent="0.25">
      <c r="E368" s="49"/>
    </row>
    <row r="369" spans="5:5" x14ac:dyDescent="0.25">
      <c r="E369" s="49"/>
    </row>
    <row r="370" spans="5:5" x14ac:dyDescent="0.25">
      <c r="E370" s="49"/>
    </row>
    <row r="371" spans="5:5" x14ac:dyDescent="0.25">
      <c r="E371" s="49"/>
    </row>
    <row r="372" spans="5:5" x14ac:dyDescent="0.25">
      <c r="E372" s="49"/>
    </row>
    <row r="373" spans="5:5" x14ac:dyDescent="0.25">
      <c r="E373" s="49"/>
    </row>
    <row r="374" spans="5:5" x14ac:dyDescent="0.25">
      <c r="E374" s="49"/>
    </row>
    <row r="375" spans="5:5" x14ac:dyDescent="0.25">
      <c r="E375" s="49"/>
    </row>
    <row r="376" spans="5:5" x14ac:dyDescent="0.25">
      <c r="E376" s="49"/>
    </row>
    <row r="377" spans="5:5" x14ac:dyDescent="0.25">
      <c r="E377" s="49"/>
    </row>
    <row r="378" spans="5:5" x14ac:dyDescent="0.25">
      <c r="E378" s="49"/>
    </row>
    <row r="379" spans="5:5" x14ac:dyDescent="0.25">
      <c r="E379" s="49"/>
    </row>
    <row r="380" spans="5:5" x14ac:dyDescent="0.25">
      <c r="E380" s="49"/>
    </row>
    <row r="381" spans="5:5" x14ac:dyDescent="0.25">
      <c r="E381" s="49"/>
    </row>
    <row r="382" spans="5:5" x14ac:dyDescent="0.25">
      <c r="E382" s="49"/>
    </row>
    <row r="383" spans="5:5" x14ac:dyDescent="0.25">
      <c r="E383" s="49"/>
    </row>
    <row r="384" spans="5:5" x14ac:dyDescent="0.25">
      <c r="E384" s="49"/>
    </row>
    <row r="385" spans="5:5" x14ac:dyDescent="0.25">
      <c r="E385" s="49"/>
    </row>
    <row r="386" spans="5:5" x14ac:dyDescent="0.25">
      <c r="E386" s="49"/>
    </row>
    <row r="387" spans="5:5" x14ac:dyDescent="0.25">
      <c r="E387" s="49"/>
    </row>
    <row r="388" spans="5:5" x14ac:dyDescent="0.25">
      <c r="E388" s="49"/>
    </row>
    <row r="389" spans="5:5" x14ac:dyDescent="0.25">
      <c r="E389" s="49"/>
    </row>
    <row r="390" spans="5:5" x14ac:dyDescent="0.25">
      <c r="E390" s="49"/>
    </row>
    <row r="391" spans="5:5" x14ac:dyDescent="0.25">
      <c r="E391" s="49"/>
    </row>
    <row r="392" spans="5:5" x14ac:dyDescent="0.25">
      <c r="E392" s="49"/>
    </row>
    <row r="393" spans="5:5" x14ac:dyDescent="0.25">
      <c r="E393" s="49"/>
    </row>
    <row r="394" spans="5:5" x14ac:dyDescent="0.25">
      <c r="E394" s="49"/>
    </row>
    <row r="395" spans="5:5" x14ac:dyDescent="0.25">
      <c r="E395" s="49"/>
    </row>
    <row r="396" spans="5:5" x14ac:dyDescent="0.25">
      <c r="E396" s="49"/>
    </row>
    <row r="397" spans="5:5" x14ac:dyDescent="0.25">
      <c r="E397" s="49"/>
    </row>
    <row r="398" spans="5:5" x14ac:dyDescent="0.25">
      <c r="E398" s="49"/>
    </row>
    <row r="399" spans="5:5" x14ac:dyDescent="0.25">
      <c r="E399" s="49"/>
    </row>
    <row r="400" spans="5:5" x14ac:dyDescent="0.25">
      <c r="E400" s="49"/>
    </row>
    <row r="401" spans="5:5" x14ac:dyDescent="0.25">
      <c r="E401" s="49"/>
    </row>
    <row r="402" spans="5:5" x14ac:dyDescent="0.25">
      <c r="E402" s="49"/>
    </row>
    <row r="403" spans="5:5" x14ac:dyDescent="0.25">
      <c r="E403" s="49"/>
    </row>
    <row r="404" spans="5:5" x14ac:dyDescent="0.25">
      <c r="E404" s="49"/>
    </row>
    <row r="405" spans="5:5" x14ac:dyDescent="0.25">
      <c r="E405" s="49"/>
    </row>
    <row r="406" spans="5:5" x14ac:dyDescent="0.25">
      <c r="E406" s="49"/>
    </row>
    <row r="407" spans="5:5" x14ac:dyDescent="0.25">
      <c r="E407" s="49"/>
    </row>
    <row r="408" spans="5:5" x14ac:dyDescent="0.25">
      <c r="E408" s="49"/>
    </row>
    <row r="409" spans="5:5" x14ac:dyDescent="0.25">
      <c r="E409" s="49"/>
    </row>
    <row r="410" spans="5:5" x14ac:dyDescent="0.25">
      <c r="E410" s="49"/>
    </row>
    <row r="411" spans="5:5" x14ac:dyDescent="0.25">
      <c r="E411" s="49"/>
    </row>
  </sheetData>
  <autoFilter ref="A2:J297" xr:uid="{2D719766-8698-4AE3-804E-0051D853E00C}">
    <filterColumn colId="6" showButton="0"/>
    <filterColumn colId="8" showButton="0"/>
  </autoFilter>
  <sortState xmlns:xlrd2="http://schemas.microsoft.com/office/spreadsheetml/2017/richdata2" ref="A4:J292">
    <sortCondition ref="A4:A292"/>
    <sortCondition ref="C4:C292"/>
    <sortCondition ref="E4:E292"/>
  </sortState>
  <mergeCells count="8">
    <mergeCell ref="G2:H2"/>
    <mergeCell ref="I2:J2"/>
    <mergeCell ref="A2:A3"/>
    <mergeCell ref="B2:B3"/>
    <mergeCell ref="C2:C3"/>
    <mergeCell ref="D2:D3"/>
    <mergeCell ref="E2:E3"/>
    <mergeCell ref="F2:F3"/>
  </mergeCells>
  <pageMargins left="0.25" right="0.25" top="0.75" bottom="0.75" header="0.3" footer="0.3"/>
  <pageSetup paperSize="9" scale="69" fitToHeight="4" orientation="portrait" r:id="rId1"/>
  <headerFooter>
    <oddFooter>&amp;L&amp;D&amp;F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32F83-495F-47A0-9D54-13D59D1265E0}">
  <dimension ref="A1:Q70"/>
  <sheetViews>
    <sheetView topLeftCell="A13" workbookViewId="0">
      <selection activeCell="N53" sqref="N53"/>
    </sheetView>
  </sheetViews>
  <sheetFormatPr defaultRowHeight="15" x14ac:dyDescent="0.25"/>
  <cols>
    <col min="1" max="1" width="12.5703125" customWidth="1"/>
    <col min="2" max="2" width="39.85546875" bestFit="1" customWidth="1"/>
    <col min="3" max="3" width="8" customWidth="1"/>
    <col min="4" max="4" width="8.28515625" bestFit="1" customWidth="1"/>
    <col min="5" max="5" width="6.28515625" bestFit="1" customWidth="1"/>
    <col min="6" max="6" width="4" bestFit="1" customWidth="1"/>
    <col min="7" max="7" width="25.7109375" bestFit="1" customWidth="1"/>
    <col min="8" max="8" width="9.5703125" bestFit="1" customWidth="1"/>
    <col min="9" max="9" width="10.140625" bestFit="1" customWidth="1"/>
    <col min="10" max="10" width="11.85546875" bestFit="1" customWidth="1"/>
    <col min="11" max="11" width="4.7109375" bestFit="1" customWidth="1"/>
    <col min="12" max="12" width="10.85546875" bestFit="1" customWidth="1"/>
    <col min="13" max="13" width="9" bestFit="1" customWidth="1"/>
    <col min="14" max="14" width="11.85546875" bestFit="1" customWidth="1"/>
  </cols>
  <sheetData>
    <row r="1" spans="1:17" s="122" customFormat="1" ht="30" customHeight="1" x14ac:dyDescent="0.25">
      <c r="A1" s="121" t="s">
        <v>527</v>
      </c>
      <c r="C1" s="123"/>
      <c r="D1" s="124"/>
      <c r="E1" s="125"/>
      <c r="H1" s="126"/>
      <c r="I1" s="127"/>
      <c r="J1" s="128"/>
      <c r="K1" s="129"/>
      <c r="L1" s="130"/>
      <c r="M1" s="128"/>
      <c r="N1" s="128"/>
      <c r="O1" s="131"/>
      <c r="Q1" s="132"/>
    </row>
    <row r="2" spans="1:17" s="122" customFormat="1" ht="24.75" customHeight="1" x14ac:dyDescent="0.25">
      <c r="A2" s="121" t="s">
        <v>528</v>
      </c>
      <c r="C2" s="121" t="s">
        <v>652</v>
      </c>
      <c r="D2" s="124"/>
      <c r="E2" s="125"/>
      <c r="H2" s="126"/>
      <c r="I2" s="127"/>
      <c r="J2" s="128"/>
      <c r="K2" s="129"/>
      <c r="L2" s="130"/>
      <c r="M2" s="128"/>
      <c r="N2" s="128"/>
      <c r="O2" s="131"/>
      <c r="Q2" s="132"/>
    </row>
    <row r="3" spans="1:17" s="142" customFormat="1" ht="38.25" x14ac:dyDescent="0.2">
      <c r="A3" s="133" t="s">
        <v>529</v>
      </c>
      <c r="B3" s="134" t="s">
        <v>530</v>
      </c>
      <c r="C3" s="135" t="s">
        <v>531</v>
      </c>
      <c r="D3" s="136" t="s">
        <v>532</v>
      </c>
      <c r="E3" s="133" t="s">
        <v>533</v>
      </c>
      <c r="F3" s="134" t="s">
        <v>534</v>
      </c>
      <c r="G3" s="134" t="s">
        <v>535</v>
      </c>
      <c r="H3" s="137" t="s">
        <v>536</v>
      </c>
      <c r="I3" s="138" t="s">
        <v>537</v>
      </c>
      <c r="J3" s="139" t="s">
        <v>538</v>
      </c>
      <c r="K3" s="140" t="s">
        <v>539</v>
      </c>
      <c r="L3" s="141" t="s">
        <v>540</v>
      </c>
      <c r="M3" s="141" t="s">
        <v>541</v>
      </c>
      <c r="N3" s="139" t="s">
        <v>5</v>
      </c>
      <c r="O3" s="135" t="s">
        <v>542</v>
      </c>
    </row>
    <row r="4" spans="1:17" s="154" customFormat="1" ht="12.75" x14ac:dyDescent="0.2">
      <c r="A4" s="143" t="s">
        <v>543</v>
      </c>
      <c r="B4" s="143" t="s">
        <v>544</v>
      </c>
      <c r="C4" s="144">
        <v>1</v>
      </c>
      <c r="D4" s="145"/>
      <c r="E4" s="146">
        <v>2016</v>
      </c>
      <c r="F4" s="143" t="s">
        <v>545</v>
      </c>
      <c r="G4" s="143"/>
      <c r="H4" s="147"/>
      <c r="I4" s="148"/>
      <c r="J4" s="149"/>
      <c r="K4" s="150"/>
      <c r="L4" s="151"/>
      <c r="M4" s="152"/>
      <c r="N4" s="152"/>
      <c r="O4" s="153"/>
    </row>
    <row r="5" spans="1:17" s="154" customFormat="1" ht="12.75" x14ac:dyDescent="0.2">
      <c r="A5" s="154" t="s">
        <v>546</v>
      </c>
      <c r="B5" s="154" t="s">
        <v>547</v>
      </c>
      <c r="C5" s="155">
        <v>1</v>
      </c>
      <c r="D5" s="156"/>
      <c r="E5" s="157">
        <v>2016</v>
      </c>
      <c r="F5" s="154" t="s">
        <v>545</v>
      </c>
      <c r="H5" s="158"/>
      <c r="I5" s="159"/>
      <c r="J5" s="160"/>
      <c r="K5" s="161">
        <v>0.22</v>
      </c>
      <c r="L5" s="162"/>
      <c r="M5" s="163"/>
      <c r="N5" s="163">
        <f t="shared" ref="N5:N26" si="0">+J5+L5+M5</f>
        <v>0</v>
      </c>
      <c r="O5" s="164"/>
    </row>
    <row r="6" spans="1:17" s="154" customFormat="1" ht="12.75" x14ac:dyDescent="0.2">
      <c r="A6" s="154" t="s">
        <v>546</v>
      </c>
      <c r="B6" s="154" t="s">
        <v>544</v>
      </c>
      <c r="C6" s="155">
        <v>1</v>
      </c>
      <c r="D6" s="156"/>
      <c r="E6" s="157">
        <v>2016</v>
      </c>
      <c r="F6" s="154" t="s">
        <v>545</v>
      </c>
      <c r="H6" s="158"/>
      <c r="I6" s="159"/>
      <c r="J6" s="160"/>
      <c r="K6" s="161">
        <v>0.22</v>
      </c>
      <c r="L6" s="162"/>
      <c r="M6" s="163"/>
      <c r="N6" s="163">
        <f t="shared" si="0"/>
        <v>0</v>
      </c>
      <c r="O6" s="164"/>
    </row>
    <row r="7" spans="1:17" s="154" customFormat="1" ht="12.75" x14ac:dyDescent="0.2">
      <c r="A7" s="154" t="s">
        <v>548</v>
      </c>
      <c r="B7" s="154" t="s">
        <v>544</v>
      </c>
      <c r="C7" s="155">
        <v>1</v>
      </c>
      <c r="D7" s="156"/>
      <c r="E7" s="157">
        <v>2016</v>
      </c>
      <c r="F7" s="154" t="s">
        <v>545</v>
      </c>
      <c r="H7" s="158"/>
      <c r="I7" s="159"/>
      <c r="J7" s="160"/>
      <c r="K7" s="161">
        <v>0.22</v>
      </c>
      <c r="L7" s="162">
        <f t="shared" ref="L7:L30" si="1">+J7*K7</f>
        <v>0</v>
      </c>
      <c r="M7" s="163"/>
      <c r="N7" s="163">
        <f t="shared" si="0"/>
        <v>0</v>
      </c>
      <c r="O7" s="164"/>
    </row>
    <row r="8" spans="1:17" s="154" customFormat="1" ht="12.75" x14ac:dyDescent="0.2">
      <c r="A8" s="154" t="s">
        <v>60</v>
      </c>
      <c r="B8" s="154" t="s">
        <v>549</v>
      </c>
      <c r="C8" s="155">
        <v>1</v>
      </c>
      <c r="D8" s="156"/>
      <c r="E8" s="157">
        <v>2017</v>
      </c>
      <c r="F8" s="154" t="s">
        <v>545</v>
      </c>
      <c r="H8" s="158"/>
      <c r="I8" s="159"/>
      <c r="J8" s="160">
        <v>18852.46</v>
      </c>
      <c r="K8" s="161">
        <v>0.22</v>
      </c>
      <c r="L8" s="162">
        <f t="shared" si="1"/>
        <v>4147.5411999999997</v>
      </c>
      <c r="M8" s="163"/>
      <c r="N8" s="165">
        <f t="shared" si="0"/>
        <v>23000.001199999999</v>
      </c>
      <c r="O8" s="164" t="s">
        <v>550</v>
      </c>
    </row>
    <row r="9" spans="1:17" s="154" customFormat="1" ht="12.75" x14ac:dyDescent="0.2">
      <c r="A9" s="154" t="s">
        <v>548</v>
      </c>
      <c r="B9" s="154" t="s">
        <v>551</v>
      </c>
      <c r="C9" s="155">
        <v>1</v>
      </c>
      <c r="D9" s="156"/>
      <c r="E9" s="157">
        <v>2018</v>
      </c>
      <c r="F9" s="154" t="s">
        <v>545</v>
      </c>
      <c r="G9" s="154" t="s">
        <v>552</v>
      </c>
      <c r="H9" s="158">
        <v>2</v>
      </c>
      <c r="I9" s="159">
        <v>43239</v>
      </c>
      <c r="J9" s="166">
        <v>118.85</v>
      </c>
      <c r="K9" s="167">
        <v>0.22</v>
      </c>
      <c r="L9" s="162">
        <f t="shared" si="1"/>
        <v>26.146999999999998</v>
      </c>
      <c r="M9" s="163"/>
      <c r="N9" s="163">
        <f t="shared" si="0"/>
        <v>144.99699999999999</v>
      </c>
      <c r="O9" s="164"/>
    </row>
    <row r="10" spans="1:17" s="154" customFormat="1" ht="12.75" x14ac:dyDescent="0.2">
      <c r="A10" s="154" t="s">
        <v>553</v>
      </c>
      <c r="B10" s="154" t="s">
        <v>554</v>
      </c>
      <c r="C10" s="155">
        <v>1</v>
      </c>
      <c r="D10" s="156"/>
      <c r="E10" s="157">
        <v>2019</v>
      </c>
      <c r="F10" s="154" t="s">
        <v>545</v>
      </c>
      <c r="G10" s="154" t="s">
        <v>555</v>
      </c>
      <c r="H10" s="158"/>
      <c r="I10" s="159">
        <v>43473</v>
      </c>
      <c r="J10" s="166">
        <v>88.52</v>
      </c>
      <c r="K10" s="167">
        <v>0.22</v>
      </c>
      <c r="L10" s="162">
        <f t="shared" si="1"/>
        <v>19.474399999999999</v>
      </c>
      <c r="M10" s="163"/>
      <c r="N10" s="163">
        <f t="shared" si="0"/>
        <v>107.9944</v>
      </c>
      <c r="O10" s="164"/>
    </row>
    <row r="11" spans="1:17" s="154" customFormat="1" ht="12.75" x14ac:dyDescent="0.2">
      <c r="A11" s="154" t="s">
        <v>553</v>
      </c>
      <c r="B11" s="154" t="s">
        <v>556</v>
      </c>
      <c r="C11" s="155">
        <v>1</v>
      </c>
      <c r="D11" s="156"/>
      <c r="E11" s="157">
        <v>2019</v>
      </c>
      <c r="F11" s="154" t="s">
        <v>545</v>
      </c>
      <c r="G11" s="154" t="s">
        <v>557</v>
      </c>
      <c r="H11" s="158"/>
      <c r="I11" s="159">
        <v>43591</v>
      </c>
      <c r="J11" s="166">
        <v>89.34</v>
      </c>
      <c r="K11" s="167">
        <v>0.22</v>
      </c>
      <c r="L11" s="162">
        <f t="shared" si="1"/>
        <v>19.654800000000002</v>
      </c>
      <c r="M11" s="163"/>
      <c r="N11" s="163">
        <f t="shared" si="0"/>
        <v>108.9948</v>
      </c>
      <c r="O11" s="164"/>
    </row>
    <row r="12" spans="1:17" s="154" customFormat="1" ht="12.75" x14ac:dyDescent="0.2">
      <c r="A12" s="154" t="s">
        <v>558</v>
      </c>
      <c r="B12" s="154" t="s">
        <v>559</v>
      </c>
      <c r="C12" s="155">
        <v>1</v>
      </c>
      <c r="D12" s="156"/>
      <c r="E12" s="157">
        <v>2019</v>
      </c>
      <c r="F12" s="154" t="s">
        <v>545</v>
      </c>
      <c r="G12" s="154" t="s">
        <v>557</v>
      </c>
      <c r="H12" s="158">
        <v>56334</v>
      </c>
      <c r="I12" s="159">
        <v>43603</v>
      </c>
      <c r="J12" s="166">
        <v>98.36</v>
      </c>
      <c r="K12" s="167">
        <v>0.22</v>
      </c>
      <c r="L12" s="162">
        <f t="shared" si="1"/>
        <v>21.639199999999999</v>
      </c>
      <c r="M12" s="163"/>
      <c r="N12" s="163">
        <f t="shared" si="0"/>
        <v>119.9992</v>
      </c>
      <c r="O12" s="164"/>
    </row>
    <row r="13" spans="1:17" s="154" customFormat="1" ht="14.25" customHeight="1" x14ac:dyDescent="0.2">
      <c r="A13" s="154" t="s">
        <v>560</v>
      </c>
      <c r="B13" s="154" t="s">
        <v>561</v>
      </c>
      <c r="C13" s="155">
        <v>1</v>
      </c>
      <c r="D13" s="156"/>
      <c r="E13" s="157">
        <v>2019</v>
      </c>
      <c r="F13" s="154" t="s">
        <v>545</v>
      </c>
      <c r="G13" s="154" t="s">
        <v>562</v>
      </c>
      <c r="H13" s="158" t="s">
        <v>563</v>
      </c>
      <c r="I13" s="159">
        <v>43623</v>
      </c>
      <c r="J13" s="163">
        <v>1932.46</v>
      </c>
      <c r="K13" s="168">
        <v>0.22</v>
      </c>
      <c r="L13" s="162">
        <f t="shared" si="1"/>
        <v>425.14120000000003</v>
      </c>
      <c r="M13" s="163"/>
      <c r="N13" s="163">
        <f t="shared" si="0"/>
        <v>2357.6012000000001</v>
      </c>
      <c r="O13" s="164"/>
    </row>
    <row r="14" spans="1:17" s="154" customFormat="1" ht="12.75" x14ac:dyDescent="0.2">
      <c r="A14" s="154" t="s">
        <v>560</v>
      </c>
      <c r="B14" s="154" t="s">
        <v>561</v>
      </c>
      <c r="C14" s="155">
        <v>1</v>
      </c>
      <c r="D14" s="156"/>
      <c r="E14" s="157">
        <v>2019</v>
      </c>
      <c r="F14" s="154" t="s">
        <v>545</v>
      </c>
      <c r="G14" s="154" t="s">
        <v>564</v>
      </c>
      <c r="H14" s="158"/>
      <c r="I14" s="159">
        <v>43623</v>
      </c>
      <c r="J14" s="163">
        <v>250</v>
      </c>
      <c r="K14" s="168">
        <v>0</v>
      </c>
      <c r="L14" s="162">
        <f t="shared" si="1"/>
        <v>0</v>
      </c>
      <c r="M14" s="163"/>
      <c r="N14" s="163">
        <f t="shared" si="0"/>
        <v>250</v>
      </c>
      <c r="O14" s="164"/>
    </row>
    <row r="15" spans="1:17" s="154" customFormat="1" ht="12.75" x14ac:dyDescent="0.2">
      <c r="A15" s="154" t="s">
        <v>565</v>
      </c>
      <c r="B15" s="154" t="s">
        <v>566</v>
      </c>
      <c r="C15" s="155">
        <v>1</v>
      </c>
      <c r="D15" s="156"/>
      <c r="E15" s="157">
        <v>2019</v>
      </c>
      <c r="F15" s="154" t="s">
        <v>545</v>
      </c>
      <c r="G15" s="154" t="s">
        <v>557</v>
      </c>
      <c r="H15" s="158"/>
      <c r="I15" s="159">
        <v>43623</v>
      </c>
      <c r="J15" s="163">
        <v>44.25</v>
      </c>
      <c r="K15" s="168">
        <v>0.22</v>
      </c>
      <c r="L15" s="162">
        <f t="shared" si="1"/>
        <v>9.7349999999999994</v>
      </c>
      <c r="M15" s="163"/>
      <c r="N15" s="163">
        <f t="shared" si="0"/>
        <v>53.984999999999999</v>
      </c>
      <c r="O15" s="164"/>
    </row>
    <row r="16" spans="1:17" s="154" customFormat="1" ht="12.75" x14ac:dyDescent="0.2">
      <c r="A16" s="154" t="s">
        <v>560</v>
      </c>
      <c r="B16" s="154" t="s">
        <v>567</v>
      </c>
      <c r="C16" s="155">
        <v>1</v>
      </c>
      <c r="D16" s="156"/>
      <c r="E16" s="157">
        <v>2019</v>
      </c>
      <c r="F16" s="154" t="s">
        <v>545</v>
      </c>
      <c r="G16" s="154" t="s">
        <v>568</v>
      </c>
      <c r="H16" s="158">
        <v>1634</v>
      </c>
      <c r="I16" s="159">
        <v>43676</v>
      </c>
      <c r="J16" s="163">
        <v>167.3</v>
      </c>
      <c r="K16" s="168">
        <v>0.22</v>
      </c>
      <c r="L16" s="162">
        <f t="shared" si="1"/>
        <v>36.806000000000004</v>
      </c>
      <c r="M16" s="163"/>
      <c r="N16" s="163">
        <f t="shared" si="0"/>
        <v>204.10600000000002</v>
      </c>
      <c r="O16" s="164"/>
    </row>
    <row r="17" spans="1:16" s="154" customFormat="1" ht="12.75" x14ac:dyDescent="0.2">
      <c r="A17" s="154" t="s">
        <v>569</v>
      </c>
      <c r="B17" s="154" t="s">
        <v>570</v>
      </c>
      <c r="C17" s="155">
        <v>1</v>
      </c>
      <c r="D17" s="156"/>
      <c r="E17" s="157">
        <v>2019</v>
      </c>
      <c r="F17" s="154" t="s">
        <v>545</v>
      </c>
      <c r="G17" s="154" t="s">
        <v>571</v>
      </c>
      <c r="H17" s="158">
        <v>340</v>
      </c>
      <c r="I17" s="159">
        <v>43703</v>
      </c>
      <c r="J17" s="163">
        <v>5880</v>
      </c>
      <c r="K17" s="168">
        <v>0.22</v>
      </c>
      <c r="L17" s="162">
        <f t="shared" si="1"/>
        <v>1293.5999999999999</v>
      </c>
      <c r="M17" s="163"/>
      <c r="N17" s="163">
        <f t="shared" si="0"/>
        <v>7173.6</v>
      </c>
      <c r="O17" s="164"/>
    </row>
    <row r="18" spans="1:16" s="154" customFormat="1" ht="12.75" x14ac:dyDescent="0.2">
      <c r="A18" s="154" t="s">
        <v>565</v>
      </c>
      <c r="B18" s="154" t="s">
        <v>572</v>
      </c>
      <c r="C18" s="155">
        <v>2</v>
      </c>
      <c r="D18" s="156"/>
      <c r="E18" s="157">
        <v>2019</v>
      </c>
      <c r="F18" s="154" t="s">
        <v>545</v>
      </c>
      <c r="G18" s="154" t="s">
        <v>573</v>
      </c>
      <c r="H18" s="158" t="s">
        <v>574</v>
      </c>
      <c r="I18" s="159">
        <v>43719</v>
      </c>
      <c r="J18" s="169">
        <v>60</v>
      </c>
      <c r="K18" s="170">
        <v>0.22</v>
      </c>
      <c r="L18" s="171">
        <f t="shared" si="1"/>
        <v>13.2</v>
      </c>
      <c r="M18" s="169"/>
      <c r="N18" s="169">
        <f t="shared" si="0"/>
        <v>73.2</v>
      </c>
      <c r="O18" s="164"/>
      <c r="P18" s="172"/>
    </row>
    <row r="19" spans="1:16" s="154" customFormat="1" ht="12.75" x14ac:dyDescent="0.2">
      <c r="A19" s="154" t="s">
        <v>548</v>
      </c>
      <c r="B19" s="154" t="s">
        <v>575</v>
      </c>
      <c r="C19" s="155">
        <v>1</v>
      </c>
      <c r="D19" s="156"/>
      <c r="E19" s="157">
        <v>2019</v>
      </c>
      <c r="F19" s="154" t="s">
        <v>545</v>
      </c>
      <c r="G19" s="154" t="s">
        <v>557</v>
      </c>
      <c r="H19" s="158"/>
      <c r="I19" s="159">
        <v>43726</v>
      </c>
      <c r="J19" s="163">
        <v>106.55</v>
      </c>
      <c r="K19" s="168">
        <v>0.22</v>
      </c>
      <c r="L19" s="162">
        <f t="shared" si="1"/>
        <v>23.440999999999999</v>
      </c>
      <c r="M19" s="163"/>
      <c r="N19" s="163">
        <f t="shared" si="0"/>
        <v>129.99099999999999</v>
      </c>
      <c r="O19" s="164"/>
    </row>
    <row r="20" spans="1:16" s="154" customFormat="1" ht="12.75" x14ac:dyDescent="0.2">
      <c r="A20" s="154" t="s">
        <v>565</v>
      </c>
      <c r="B20" s="154" t="s">
        <v>576</v>
      </c>
      <c r="C20" s="155">
        <v>1</v>
      </c>
      <c r="D20" s="156"/>
      <c r="E20" s="157">
        <v>2019</v>
      </c>
      <c r="F20" s="154" t="s">
        <v>545</v>
      </c>
      <c r="G20" s="154" t="s">
        <v>573</v>
      </c>
      <c r="H20" s="158" t="s">
        <v>577</v>
      </c>
      <c r="I20" s="159">
        <v>43734</v>
      </c>
      <c r="J20" s="169">
        <v>30</v>
      </c>
      <c r="K20" s="170">
        <v>0.22</v>
      </c>
      <c r="L20" s="171">
        <f t="shared" si="1"/>
        <v>6.6</v>
      </c>
      <c r="M20" s="169"/>
      <c r="N20" s="169">
        <f t="shared" si="0"/>
        <v>36.6</v>
      </c>
      <c r="O20" s="164"/>
    </row>
    <row r="21" spans="1:16" s="154" customFormat="1" ht="12.75" x14ac:dyDescent="0.2">
      <c r="A21" s="154" t="s">
        <v>578</v>
      </c>
      <c r="B21" s="154" t="s">
        <v>579</v>
      </c>
      <c r="C21" s="155">
        <v>7</v>
      </c>
      <c r="D21" s="156"/>
      <c r="E21" s="157">
        <v>2019</v>
      </c>
      <c r="F21" s="154" t="s">
        <v>545</v>
      </c>
      <c r="G21" s="154" t="s">
        <v>580</v>
      </c>
      <c r="H21" s="158">
        <v>3286</v>
      </c>
      <c r="I21" s="159">
        <v>43743</v>
      </c>
      <c r="J21" s="163">
        <v>220</v>
      </c>
      <c r="K21" s="168">
        <v>0.22</v>
      </c>
      <c r="L21" s="162">
        <f t="shared" si="1"/>
        <v>48.4</v>
      </c>
      <c r="M21" s="163"/>
      <c r="N21" s="163">
        <f t="shared" si="0"/>
        <v>268.39999999999998</v>
      </c>
      <c r="O21" s="164"/>
    </row>
    <row r="22" spans="1:16" s="154" customFormat="1" ht="12.75" x14ac:dyDescent="0.2">
      <c r="A22" s="154" t="s">
        <v>581</v>
      </c>
      <c r="B22" s="154" t="s">
        <v>582</v>
      </c>
      <c r="C22" s="155">
        <v>1</v>
      </c>
      <c r="D22" s="156"/>
      <c r="E22" s="157">
        <v>2019</v>
      </c>
      <c r="F22" s="154" t="s">
        <v>545</v>
      </c>
      <c r="G22" s="154" t="s">
        <v>583</v>
      </c>
      <c r="H22" s="158">
        <v>74140</v>
      </c>
      <c r="I22" s="159">
        <v>43766</v>
      </c>
      <c r="J22" s="169">
        <v>13.49</v>
      </c>
      <c r="K22" s="170"/>
      <c r="L22" s="162">
        <f t="shared" si="1"/>
        <v>0</v>
      </c>
      <c r="M22" s="173"/>
      <c r="N22" s="173">
        <f t="shared" si="0"/>
        <v>13.49</v>
      </c>
      <c r="O22" s="164"/>
    </row>
    <row r="23" spans="1:16" s="154" customFormat="1" ht="12.75" x14ac:dyDescent="0.2">
      <c r="A23" s="154" t="s">
        <v>565</v>
      </c>
      <c r="B23" s="154" t="s">
        <v>584</v>
      </c>
      <c r="C23" s="155">
        <v>1</v>
      </c>
      <c r="D23" s="156"/>
      <c r="E23" s="157">
        <v>2019</v>
      </c>
      <c r="F23" s="154" t="s">
        <v>545</v>
      </c>
      <c r="G23" s="154" t="s">
        <v>573</v>
      </c>
      <c r="H23" s="158" t="s">
        <v>585</v>
      </c>
      <c r="I23" s="159">
        <v>43815</v>
      </c>
      <c r="J23" s="169">
        <v>99</v>
      </c>
      <c r="K23" s="170">
        <v>0.22</v>
      </c>
      <c r="L23" s="171">
        <f t="shared" si="1"/>
        <v>21.78</v>
      </c>
      <c r="M23" s="169"/>
      <c r="N23" s="169">
        <f t="shared" si="0"/>
        <v>120.78</v>
      </c>
      <c r="O23" s="164"/>
    </row>
    <row r="24" spans="1:16" s="154" customFormat="1" ht="12.75" x14ac:dyDescent="0.2">
      <c r="A24" s="154" t="s">
        <v>586</v>
      </c>
      <c r="B24" s="154" t="s">
        <v>587</v>
      </c>
      <c r="C24" s="155">
        <v>1</v>
      </c>
      <c r="D24" s="156"/>
      <c r="E24" s="157">
        <v>2019</v>
      </c>
      <c r="F24" s="154" t="s">
        <v>545</v>
      </c>
      <c r="G24" s="154" t="s">
        <v>588</v>
      </c>
      <c r="H24" s="158"/>
      <c r="I24" s="159"/>
      <c r="J24" s="172"/>
      <c r="K24" s="170">
        <v>0.22</v>
      </c>
      <c r="L24" s="162">
        <f t="shared" si="1"/>
        <v>0</v>
      </c>
      <c r="M24" s="163"/>
      <c r="N24" s="163">
        <f t="shared" si="0"/>
        <v>0</v>
      </c>
      <c r="O24" s="164" t="s">
        <v>589</v>
      </c>
    </row>
    <row r="25" spans="1:16" s="154" customFormat="1" ht="12.75" x14ac:dyDescent="0.2">
      <c r="B25" s="154" t="s">
        <v>590</v>
      </c>
      <c r="C25" s="155">
        <v>1</v>
      </c>
      <c r="D25" s="156"/>
      <c r="E25" s="157">
        <v>2020</v>
      </c>
      <c r="F25" s="154" t="s">
        <v>545</v>
      </c>
      <c r="H25" s="158"/>
      <c r="I25" s="159">
        <v>43902</v>
      </c>
      <c r="J25" s="160">
        <v>16.39</v>
      </c>
      <c r="K25" s="161">
        <v>0.22</v>
      </c>
      <c r="L25" s="162">
        <f t="shared" si="1"/>
        <v>3.6058000000000003</v>
      </c>
      <c r="M25" s="163"/>
      <c r="N25" s="163">
        <f t="shared" si="0"/>
        <v>19.995800000000003</v>
      </c>
      <c r="O25" s="164"/>
    </row>
    <row r="26" spans="1:16" s="154" customFormat="1" ht="12.75" x14ac:dyDescent="0.2">
      <c r="B26" s="154" t="s">
        <v>591</v>
      </c>
      <c r="C26" s="155">
        <v>1</v>
      </c>
      <c r="D26" s="156" t="s">
        <v>664</v>
      </c>
      <c r="E26" s="157">
        <v>2020</v>
      </c>
      <c r="F26" s="154" t="s">
        <v>545</v>
      </c>
      <c r="H26" s="158"/>
      <c r="I26" s="159">
        <v>43903</v>
      </c>
      <c r="J26" s="160">
        <v>24.59</v>
      </c>
      <c r="K26" s="161">
        <v>0.22</v>
      </c>
      <c r="L26" s="162">
        <f t="shared" si="1"/>
        <v>5.4097999999999997</v>
      </c>
      <c r="M26" s="163"/>
      <c r="N26" s="163">
        <f t="shared" si="0"/>
        <v>29.9998</v>
      </c>
      <c r="O26" s="164"/>
    </row>
    <row r="27" spans="1:16" s="154" customFormat="1" ht="12.75" x14ac:dyDescent="0.2">
      <c r="A27" s="154" t="s">
        <v>558</v>
      </c>
      <c r="B27" s="154" t="s">
        <v>592</v>
      </c>
      <c r="C27" s="155">
        <v>1</v>
      </c>
      <c r="D27" s="156"/>
      <c r="E27" s="157">
        <v>2020</v>
      </c>
      <c r="F27" s="154" t="s">
        <v>545</v>
      </c>
      <c r="G27" s="154" t="s">
        <v>593</v>
      </c>
      <c r="H27" s="158">
        <v>592</v>
      </c>
      <c r="I27" s="159">
        <v>43941</v>
      </c>
      <c r="J27" s="160">
        <v>190.8</v>
      </c>
      <c r="K27" s="161"/>
      <c r="L27" s="162">
        <f t="shared" si="1"/>
        <v>0</v>
      </c>
      <c r="M27" s="163"/>
      <c r="N27" s="163">
        <v>109.8</v>
      </c>
      <c r="O27" s="164"/>
    </row>
    <row r="28" spans="1:16" s="154" customFormat="1" ht="12.75" x14ac:dyDescent="0.2">
      <c r="B28" s="154" t="s">
        <v>594</v>
      </c>
      <c r="C28" s="155">
        <v>1</v>
      </c>
      <c r="D28" s="156"/>
      <c r="E28" s="157">
        <v>2020</v>
      </c>
      <c r="F28" s="154" t="s">
        <v>545</v>
      </c>
      <c r="G28" s="154" t="s">
        <v>557</v>
      </c>
      <c r="H28" s="158"/>
      <c r="I28" s="159">
        <v>43957</v>
      </c>
      <c r="J28" s="160">
        <v>18.03</v>
      </c>
      <c r="K28" s="161">
        <v>0.22</v>
      </c>
      <c r="L28" s="162">
        <f t="shared" si="1"/>
        <v>3.9666000000000001</v>
      </c>
      <c r="M28" s="163"/>
      <c r="N28" s="163">
        <f>+J28+L28+M28</f>
        <v>21.996600000000001</v>
      </c>
      <c r="O28" s="164"/>
    </row>
    <row r="29" spans="1:16" s="154" customFormat="1" ht="12.75" x14ac:dyDescent="0.2">
      <c r="B29" s="154" t="s">
        <v>595</v>
      </c>
      <c r="C29" s="155">
        <v>1</v>
      </c>
      <c r="D29" s="156"/>
      <c r="E29" s="157">
        <v>2020</v>
      </c>
      <c r="F29" s="154" t="s">
        <v>545</v>
      </c>
      <c r="G29" s="154" t="s">
        <v>596</v>
      </c>
      <c r="H29" s="158"/>
      <c r="I29" s="159">
        <v>43972</v>
      </c>
      <c r="J29" s="160">
        <v>10.65</v>
      </c>
      <c r="K29" s="161">
        <v>0.22</v>
      </c>
      <c r="L29" s="162">
        <f t="shared" si="1"/>
        <v>2.343</v>
      </c>
      <c r="M29" s="163"/>
      <c r="N29" s="163">
        <f>+J29+L29+M29</f>
        <v>12.993</v>
      </c>
      <c r="O29" s="164"/>
      <c r="P29" s="174"/>
    </row>
    <row r="30" spans="1:16" s="154" customFormat="1" ht="12.75" x14ac:dyDescent="0.2">
      <c r="B30" s="154" t="s">
        <v>597</v>
      </c>
      <c r="C30" s="155">
        <v>1</v>
      </c>
      <c r="D30" s="156"/>
      <c r="E30" s="157">
        <v>2020</v>
      </c>
      <c r="F30" s="154" t="s">
        <v>545</v>
      </c>
      <c r="H30" s="158"/>
      <c r="I30" s="159">
        <v>43977</v>
      </c>
      <c r="J30" s="160">
        <v>20.49</v>
      </c>
      <c r="K30" s="161">
        <v>0.22</v>
      </c>
      <c r="L30" s="162">
        <f t="shared" si="1"/>
        <v>4.5077999999999996</v>
      </c>
      <c r="M30" s="163"/>
      <c r="N30" s="163">
        <f>+J30+L30+M30</f>
        <v>24.997799999999998</v>
      </c>
      <c r="O30" s="164"/>
    </row>
    <row r="31" spans="1:16" s="154" customFormat="1" x14ac:dyDescent="0.25">
      <c r="B31" s="154" t="s">
        <v>598</v>
      </c>
      <c r="C31" s="155">
        <v>1</v>
      </c>
      <c r="D31" s="156" t="s">
        <v>664</v>
      </c>
      <c r="E31" s="157">
        <v>2020</v>
      </c>
      <c r="F31" s="154" t="s">
        <v>545</v>
      </c>
      <c r="G31" s="154" t="s">
        <v>599</v>
      </c>
      <c r="H31" s="158">
        <v>63</v>
      </c>
      <c r="I31" s="159">
        <v>44011</v>
      </c>
      <c r="J31" s="160"/>
      <c r="K31" s="161"/>
      <c r="L31" s="162"/>
      <c r="M31" s="163"/>
      <c r="N31" s="175">
        <v>219.6</v>
      </c>
      <c r="O31" s="164"/>
    </row>
    <row r="32" spans="1:16" s="154" customFormat="1" x14ac:dyDescent="0.25">
      <c r="B32" s="154" t="s">
        <v>600</v>
      </c>
      <c r="C32" s="155">
        <v>1</v>
      </c>
      <c r="D32" s="156" t="s">
        <v>664</v>
      </c>
      <c r="E32" s="157">
        <v>2020</v>
      </c>
      <c r="F32" s="154" t="s">
        <v>545</v>
      </c>
      <c r="G32" s="154" t="s">
        <v>601</v>
      </c>
      <c r="H32" s="158">
        <v>11</v>
      </c>
      <c r="I32" s="159">
        <v>44056</v>
      </c>
      <c r="J32" s="160"/>
      <c r="K32" s="161"/>
      <c r="L32" s="162"/>
      <c r="M32" s="163"/>
      <c r="N32" s="175">
        <v>671</v>
      </c>
      <c r="O32" s="164"/>
    </row>
    <row r="33" spans="1:15" s="154" customFormat="1" x14ac:dyDescent="0.25">
      <c r="B33" s="154" t="s">
        <v>598</v>
      </c>
      <c r="C33" s="155">
        <v>1</v>
      </c>
      <c r="D33" s="156" t="s">
        <v>664</v>
      </c>
      <c r="E33" s="157">
        <v>2020</v>
      </c>
      <c r="F33" s="154" t="s">
        <v>545</v>
      </c>
      <c r="G33" s="154" t="s">
        <v>599</v>
      </c>
      <c r="H33" s="158">
        <v>88</v>
      </c>
      <c r="I33" s="159">
        <v>44071</v>
      </c>
      <c r="J33" s="160"/>
      <c r="K33" s="161"/>
      <c r="L33" s="162"/>
      <c r="M33" s="163"/>
      <c r="N33" s="175">
        <v>488</v>
      </c>
      <c r="O33" s="176"/>
    </row>
    <row r="34" spans="1:15" s="154" customFormat="1" ht="12.75" x14ac:dyDescent="0.2">
      <c r="A34" s="154" t="s">
        <v>558</v>
      </c>
      <c r="B34" s="154" t="s">
        <v>602</v>
      </c>
      <c r="C34" s="155">
        <v>1</v>
      </c>
      <c r="D34" s="156"/>
      <c r="E34" s="157">
        <v>2020</v>
      </c>
      <c r="F34" s="154" t="s">
        <v>545</v>
      </c>
      <c r="G34" s="154" t="s">
        <v>573</v>
      </c>
      <c r="H34" s="158" t="s">
        <v>603</v>
      </c>
      <c r="I34" s="159">
        <v>44131</v>
      </c>
      <c r="J34" s="177">
        <v>65</v>
      </c>
      <c r="K34" s="161">
        <v>0.22</v>
      </c>
      <c r="L34" s="162">
        <f t="shared" ref="L34:L38" si="2">+J34*K34</f>
        <v>14.3</v>
      </c>
      <c r="M34" s="163"/>
      <c r="N34" s="163">
        <f t="shared" ref="N34:N52" si="3">+J34+L34+M34</f>
        <v>79.3</v>
      </c>
      <c r="O34" s="164"/>
    </row>
    <row r="35" spans="1:15" s="154" customFormat="1" ht="12.75" x14ac:dyDescent="0.2">
      <c r="A35" s="154" t="s">
        <v>543</v>
      </c>
      <c r="B35" s="154" t="s">
        <v>604</v>
      </c>
      <c r="C35" s="155">
        <v>1</v>
      </c>
      <c r="D35" s="156"/>
      <c r="E35" s="157">
        <v>2020</v>
      </c>
      <c r="F35" s="154" t="s">
        <v>545</v>
      </c>
      <c r="G35" s="154" t="s">
        <v>588</v>
      </c>
      <c r="H35" s="158" t="s">
        <v>605</v>
      </c>
      <c r="I35" s="159">
        <v>44146</v>
      </c>
      <c r="J35" s="177">
        <f>982.79+81.97</f>
        <v>1064.76</v>
      </c>
      <c r="K35" s="161">
        <v>0.22</v>
      </c>
      <c r="L35" s="162">
        <f t="shared" si="2"/>
        <v>234.24719999999999</v>
      </c>
      <c r="M35" s="163"/>
      <c r="N35" s="163">
        <f t="shared" si="3"/>
        <v>1299.0072</v>
      </c>
      <c r="O35" s="164"/>
    </row>
    <row r="36" spans="1:15" s="154" customFormat="1" ht="12.75" x14ac:dyDescent="0.2">
      <c r="B36" s="154" t="s">
        <v>606</v>
      </c>
      <c r="C36" s="155">
        <v>1</v>
      </c>
      <c r="D36" s="156" t="s">
        <v>664</v>
      </c>
      <c r="E36" s="157">
        <v>2020</v>
      </c>
      <c r="F36" s="154" t="s">
        <v>545</v>
      </c>
      <c r="G36" s="154" t="s">
        <v>588</v>
      </c>
      <c r="H36" s="158">
        <v>2775</v>
      </c>
      <c r="I36" s="159">
        <v>44153</v>
      </c>
      <c r="J36" s="177">
        <v>57.37</v>
      </c>
      <c r="K36" s="161">
        <v>0.22</v>
      </c>
      <c r="L36" s="162">
        <f t="shared" si="2"/>
        <v>12.6214</v>
      </c>
      <c r="M36" s="173"/>
      <c r="N36" s="173">
        <f t="shared" si="3"/>
        <v>69.991399999999999</v>
      </c>
      <c r="O36" s="164"/>
    </row>
    <row r="37" spans="1:15" s="154" customFormat="1" ht="12.75" x14ac:dyDescent="0.2">
      <c r="A37" s="154" t="s">
        <v>546</v>
      </c>
      <c r="B37" s="154" t="s">
        <v>607</v>
      </c>
      <c r="C37" s="155">
        <v>1</v>
      </c>
      <c r="D37" s="156"/>
      <c r="E37" s="157">
        <v>2020</v>
      </c>
      <c r="F37" s="154" t="s">
        <v>545</v>
      </c>
      <c r="G37" s="154" t="s">
        <v>571</v>
      </c>
      <c r="H37" s="158">
        <v>369</v>
      </c>
      <c r="I37" s="159">
        <v>44180</v>
      </c>
      <c r="J37" s="177">
        <v>1802</v>
      </c>
      <c r="K37" s="161">
        <v>0.22</v>
      </c>
      <c r="L37" s="178">
        <f t="shared" si="2"/>
        <v>396.44</v>
      </c>
      <c r="M37" s="169"/>
      <c r="N37" s="169">
        <f t="shared" si="3"/>
        <v>2198.44</v>
      </c>
      <c r="O37" s="164"/>
    </row>
    <row r="38" spans="1:15" s="154" customFormat="1" ht="12.75" x14ac:dyDescent="0.2">
      <c r="A38" s="154" t="s">
        <v>608</v>
      </c>
      <c r="B38" s="154" t="s">
        <v>609</v>
      </c>
      <c r="C38" s="155">
        <v>1</v>
      </c>
      <c r="D38" s="156"/>
      <c r="E38" s="157">
        <v>2020</v>
      </c>
      <c r="F38" s="154" t="s">
        <v>545</v>
      </c>
      <c r="G38" s="154" t="s">
        <v>610</v>
      </c>
      <c r="H38" s="158" t="s">
        <v>611</v>
      </c>
      <c r="I38" s="159">
        <v>44195</v>
      </c>
      <c r="J38" s="177">
        <v>638.52</v>
      </c>
      <c r="K38" s="161">
        <v>0.22</v>
      </c>
      <c r="L38" s="178">
        <f t="shared" si="2"/>
        <v>140.4744</v>
      </c>
      <c r="M38" s="169"/>
      <c r="N38" s="169">
        <f t="shared" si="3"/>
        <v>778.99440000000004</v>
      </c>
      <c r="O38" s="164"/>
    </row>
    <row r="39" spans="1:15" s="154" customFormat="1" ht="12.75" x14ac:dyDescent="0.2">
      <c r="B39" s="154" t="s">
        <v>612</v>
      </c>
      <c r="C39" s="155">
        <v>2</v>
      </c>
      <c r="D39" s="156"/>
      <c r="E39" s="157">
        <v>2021</v>
      </c>
      <c r="F39" s="154" t="s">
        <v>545</v>
      </c>
      <c r="G39" s="154" t="s">
        <v>613</v>
      </c>
      <c r="H39" s="158"/>
      <c r="I39" s="159">
        <v>44147</v>
      </c>
      <c r="J39" s="177">
        <v>2598</v>
      </c>
      <c r="K39" s="161">
        <v>0.22</v>
      </c>
      <c r="L39" s="162">
        <f>+J39*K39</f>
        <v>571.56000000000006</v>
      </c>
      <c r="M39" s="173"/>
      <c r="N39" s="173">
        <f t="shared" si="3"/>
        <v>3169.56</v>
      </c>
      <c r="O39" s="164"/>
    </row>
    <row r="40" spans="1:15" s="154" customFormat="1" ht="12.75" x14ac:dyDescent="0.2">
      <c r="B40" s="154" t="s">
        <v>614</v>
      </c>
      <c r="C40" s="155">
        <v>2</v>
      </c>
      <c r="D40" s="156"/>
      <c r="E40" s="157">
        <v>2021</v>
      </c>
      <c r="F40" s="154" t="s">
        <v>545</v>
      </c>
      <c r="G40" s="154" t="s">
        <v>613</v>
      </c>
      <c r="H40" s="158"/>
      <c r="I40" s="159">
        <v>44147</v>
      </c>
      <c r="J40" s="177">
        <v>278</v>
      </c>
      <c r="K40" s="161">
        <v>0.22</v>
      </c>
      <c r="L40" s="162">
        <f>+J40*K40</f>
        <v>61.160000000000004</v>
      </c>
      <c r="M40" s="173"/>
      <c r="N40" s="173">
        <f t="shared" si="3"/>
        <v>339.16</v>
      </c>
      <c r="O40" s="164"/>
    </row>
    <row r="41" spans="1:15" s="154" customFormat="1" ht="12.75" x14ac:dyDescent="0.2">
      <c r="A41" s="154" t="s">
        <v>546</v>
      </c>
      <c r="B41" s="154" t="s">
        <v>615</v>
      </c>
      <c r="C41" s="155">
        <v>1</v>
      </c>
      <c r="D41" s="156"/>
      <c r="E41" s="157">
        <v>2021</v>
      </c>
      <c r="F41" s="154" t="s">
        <v>545</v>
      </c>
      <c r="G41" s="154" t="s">
        <v>616</v>
      </c>
      <c r="H41" s="158">
        <v>607</v>
      </c>
      <c r="I41" s="159">
        <v>44183</v>
      </c>
      <c r="J41" s="177">
        <v>247.5</v>
      </c>
      <c r="K41" s="161">
        <v>0.22</v>
      </c>
      <c r="L41" s="178">
        <f>+J41*K41</f>
        <v>54.45</v>
      </c>
      <c r="M41" s="177"/>
      <c r="N41" s="177">
        <f t="shared" si="3"/>
        <v>301.95</v>
      </c>
      <c r="O41" s="164"/>
    </row>
    <row r="42" spans="1:15" s="154" customFormat="1" ht="12.75" x14ac:dyDescent="0.2">
      <c r="B42" s="154" t="s">
        <v>617</v>
      </c>
      <c r="C42" s="155">
        <v>1</v>
      </c>
      <c r="D42" s="156"/>
      <c r="E42" s="157">
        <v>2021</v>
      </c>
      <c r="F42" s="154" t="s">
        <v>545</v>
      </c>
      <c r="G42" s="154" t="s">
        <v>616</v>
      </c>
      <c r="H42" s="158">
        <v>37</v>
      </c>
      <c r="I42" s="159">
        <v>44222</v>
      </c>
      <c r="J42" s="177">
        <v>32</v>
      </c>
      <c r="K42" s="161">
        <v>0.22</v>
      </c>
      <c r="L42" s="178">
        <f>+J42*K42</f>
        <v>7.04</v>
      </c>
      <c r="M42" s="177"/>
      <c r="N42" s="177">
        <f t="shared" si="3"/>
        <v>39.04</v>
      </c>
      <c r="O42" s="164"/>
    </row>
    <row r="43" spans="1:15" s="154" customFormat="1" ht="12.75" x14ac:dyDescent="0.2">
      <c r="B43" s="154" t="s">
        <v>618</v>
      </c>
      <c r="C43" s="155">
        <v>1</v>
      </c>
      <c r="D43" s="156"/>
      <c r="E43" s="157">
        <v>2021</v>
      </c>
      <c r="F43" s="154" t="s">
        <v>545</v>
      </c>
      <c r="G43" s="154" t="s">
        <v>610</v>
      </c>
      <c r="H43" s="158" t="s">
        <v>619</v>
      </c>
      <c r="I43" s="159">
        <v>44249</v>
      </c>
      <c r="J43" s="177">
        <v>576.14</v>
      </c>
      <c r="K43" s="161">
        <v>0.22</v>
      </c>
      <c r="L43" s="178">
        <f>+J43*K43</f>
        <v>126.7508</v>
      </c>
      <c r="M43" s="177"/>
      <c r="N43" s="177">
        <f t="shared" si="3"/>
        <v>702.89080000000001</v>
      </c>
      <c r="O43" s="164"/>
    </row>
    <row r="44" spans="1:15" s="154" customFormat="1" ht="12.75" x14ac:dyDescent="0.2">
      <c r="B44" s="154" t="s">
        <v>620</v>
      </c>
      <c r="C44" s="179">
        <v>8</v>
      </c>
      <c r="D44" s="156"/>
      <c r="E44" s="157">
        <v>2021</v>
      </c>
      <c r="F44" s="154" t="s">
        <v>545</v>
      </c>
      <c r="G44" s="154" t="s">
        <v>621</v>
      </c>
      <c r="H44" s="158">
        <v>1199</v>
      </c>
      <c r="I44" s="159">
        <v>44331</v>
      </c>
      <c r="J44" s="177">
        <f>1299.3/1.22</f>
        <v>1065</v>
      </c>
      <c r="K44" s="161">
        <v>0.22</v>
      </c>
      <c r="L44" s="178">
        <f t="shared" ref="L44:L52" si="4">+J44*K44</f>
        <v>234.3</v>
      </c>
      <c r="M44" s="177"/>
      <c r="N44" s="177">
        <f t="shared" si="3"/>
        <v>1299.3</v>
      </c>
      <c r="O44" s="164"/>
    </row>
    <row r="45" spans="1:15" s="154" customFormat="1" ht="12.75" x14ac:dyDescent="0.2">
      <c r="B45" s="154" t="s">
        <v>622</v>
      </c>
      <c r="C45" s="155">
        <v>1</v>
      </c>
      <c r="D45" s="156" t="s">
        <v>664</v>
      </c>
      <c r="E45" s="157">
        <v>2021</v>
      </c>
      <c r="F45" s="154" t="s">
        <v>545</v>
      </c>
      <c r="G45" s="154" t="s">
        <v>623</v>
      </c>
      <c r="H45" s="158">
        <v>64</v>
      </c>
      <c r="I45" s="159">
        <v>44344</v>
      </c>
      <c r="J45" s="177">
        <f>2684/1.22</f>
        <v>2200</v>
      </c>
      <c r="K45" s="161">
        <v>0.22</v>
      </c>
      <c r="L45" s="178">
        <f t="shared" si="4"/>
        <v>484</v>
      </c>
      <c r="M45" s="177"/>
      <c r="N45" s="177">
        <f t="shared" si="3"/>
        <v>2684</v>
      </c>
      <c r="O45" s="164"/>
    </row>
    <row r="46" spans="1:15" s="154" customFormat="1" ht="12.75" x14ac:dyDescent="0.2">
      <c r="B46" s="154" t="s">
        <v>624</v>
      </c>
      <c r="C46" s="155">
        <v>1</v>
      </c>
      <c r="D46" s="156" t="s">
        <v>664</v>
      </c>
      <c r="E46" s="157">
        <v>2021</v>
      </c>
      <c r="F46" s="154" t="s">
        <v>545</v>
      </c>
      <c r="G46" s="154" t="s">
        <v>623</v>
      </c>
      <c r="H46" s="158">
        <v>79</v>
      </c>
      <c r="I46" s="159">
        <v>44368</v>
      </c>
      <c r="J46" s="177">
        <f>3660/1.22</f>
        <v>3000</v>
      </c>
      <c r="K46" s="161">
        <v>0.22</v>
      </c>
      <c r="L46" s="178">
        <f t="shared" si="4"/>
        <v>660</v>
      </c>
      <c r="M46" s="177"/>
      <c r="N46" s="177">
        <f t="shared" si="3"/>
        <v>3660</v>
      </c>
      <c r="O46" s="164"/>
    </row>
    <row r="47" spans="1:15" s="154" customFormat="1" ht="12.75" x14ac:dyDescent="0.2">
      <c r="B47" s="154" t="s">
        <v>625</v>
      </c>
      <c r="C47" s="155">
        <v>1</v>
      </c>
      <c r="D47" s="156"/>
      <c r="E47" s="157">
        <v>2021</v>
      </c>
      <c r="F47" s="154" t="s">
        <v>545</v>
      </c>
      <c r="G47" s="154" t="s">
        <v>588</v>
      </c>
      <c r="H47" s="158">
        <v>1350</v>
      </c>
      <c r="I47" s="159">
        <v>44371</v>
      </c>
      <c r="J47" s="177">
        <f>848/1.22</f>
        <v>695.08196721311481</v>
      </c>
      <c r="K47" s="161">
        <v>0.22</v>
      </c>
      <c r="L47" s="178">
        <f t="shared" si="4"/>
        <v>152.91803278688525</v>
      </c>
      <c r="M47" s="177"/>
      <c r="N47" s="177">
        <f t="shared" si="3"/>
        <v>848</v>
      </c>
      <c r="O47" s="164"/>
    </row>
    <row r="48" spans="1:15" s="154" customFormat="1" ht="12.75" x14ac:dyDescent="0.2">
      <c r="B48" s="154" t="s">
        <v>624</v>
      </c>
      <c r="C48" s="155">
        <v>1</v>
      </c>
      <c r="D48" s="156" t="s">
        <v>664</v>
      </c>
      <c r="E48" s="157">
        <v>2021</v>
      </c>
      <c r="F48" s="154" t="s">
        <v>545</v>
      </c>
      <c r="G48" s="154" t="s">
        <v>623</v>
      </c>
      <c r="H48" s="158">
        <v>87</v>
      </c>
      <c r="I48" s="159">
        <v>44386</v>
      </c>
      <c r="J48" s="177">
        <f>732/1.22</f>
        <v>600</v>
      </c>
      <c r="K48" s="161">
        <v>0.22</v>
      </c>
      <c r="L48" s="178">
        <f t="shared" si="4"/>
        <v>132</v>
      </c>
      <c r="M48" s="177"/>
      <c r="N48" s="177">
        <f t="shared" si="3"/>
        <v>732</v>
      </c>
      <c r="O48" s="164"/>
    </row>
    <row r="49" spans="1:15" s="154" customFormat="1" ht="12.75" x14ac:dyDescent="0.2">
      <c r="B49" s="154" t="s">
        <v>626</v>
      </c>
      <c r="C49" s="155">
        <v>2</v>
      </c>
      <c r="D49" s="156"/>
      <c r="E49" s="157">
        <v>2021</v>
      </c>
      <c r="F49" s="154" t="s">
        <v>545</v>
      </c>
      <c r="G49" s="154" t="s">
        <v>571</v>
      </c>
      <c r="H49" s="158">
        <v>180</v>
      </c>
      <c r="I49" s="159">
        <v>44390</v>
      </c>
      <c r="J49" s="177">
        <f>2684/1.22</f>
        <v>2200</v>
      </c>
      <c r="K49" s="161">
        <v>0.22</v>
      </c>
      <c r="L49" s="178">
        <f t="shared" si="4"/>
        <v>484</v>
      </c>
      <c r="M49" s="177"/>
      <c r="N49" s="177">
        <f t="shared" si="3"/>
        <v>2684</v>
      </c>
      <c r="O49" s="164"/>
    </row>
    <row r="50" spans="1:15" s="154" customFormat="1" ht="12.75" x14ac:dyDescent="0.2">
      <c r="B50" s="154" t="s">
        <v>627</v>
      </c>
      <c r="C50" s="155">
        <v>1</v>
      </c>
      <c r="D50" s="156"/>
      <c r="E50" s="157">
        <v>2021</v>
      </c>
      <c r="F50" s="154" t="s">
        <v>545</v>
      </c>
      <c r="G50" s="154" t="s">
        <v>613</v>
      </c>
      <c r="H50" s="158">
        <v>1735</v>
      </c>
      <c r="I50" s="159">
        <v>44505</v>
      </c>
      <c r="J50" s="177">
        <v>73.77</v>
      </c>
      <c r="K50" s="161">
        <v>0.22</v>
      </c>
      <c r="L50" s="178">
        <f t="shared" si="4"/>
        <v>16.229399999999998</v>
      </c>
      <c r="M50" s="177"/>
      <c r="N50" s="177">
        <f t="shared" si="3"/>
        <v>89.999399999999994</v>
      </c>
      <c r="O50" s="164"/>
    </row>
    <row r="51" spans="1:15" s="154" customFormat="1" ht="12.75" x14ac:dyDescent="0.2">
      <c r="B51" s="154" t="s">
        <v>628</v>
      </c>
      <c r="C51" s="155">
        <v>1</v>
      </c>
      <c r="D51" s="156"/>
      <c r="E51" s="157">
        <v>2021</v>
      </c>
      <c r="F51" s="154" t="s">
        <v>545</v>
      </c>
      <c r="G51" s="154" t="s">
        <v>629</v>
      </c>
      <c r="H51" s="158">
        <v>1888</v>
      </c>
      <c r="I51" s="159">
        <v>44208</v>
      </c>
      <c r="J51" s="177">
        <v>138.4</v>
      </c>
      <c r="K51" s="161">
        <v>0.22</v>
      </c>
      <c r="L51" s="178">
        <f t="shared" si="4"/>
        <v>30.448</v>
      </c>
      <c r="M51" s="177"/>
      <c r="N51" s="177">
        <f t="shared" si="3"/>
        <v>168.84800000000001</v>
      </c>
      <c r="O51" s="164"/>
    </row>
    <row r="52" spans="1:15" s="154" customFormat="1" ht="12.75" x14ac:dyDescent="0.2">
      <c r="C52" s="155"/>
      <c r="D52" s="156"/>
      <c r="E52" s="157">
        <v>9991</v>
      </c>
      <c r="F52" s="154" t="s">
        <v>545</v>
      </c>
      <c r="H52" s="158"/>
      <c r="I52" s="159"/>
      <c r="J52" s="177"/>
      <c r="K52" s="161"/>
      <c r="L52" s="178">
        <f t="shared" si="4"/>
        <v>0</v>
      </c>
      <c r="M52" s="177"/>
      <c r="N52" s="177">
        <f t="shared" si="3"/>
        <v>0</v>
      </c>
      <c r="O52" s="164"/>
    </row>
    <row r="53" spans="1:15" s="122" customFormat="1" ht="12.75" x14ac:dyDescent="0.2">
      <c r="C53" s="123"/>
      <c r="D53" s="124"/>
      <c r="E53" s="125">
        <v>9992</v>
      </c>
      <c r="F53" s="122" t="s">
        <v>545</v>
      </c>
      <c r="H53" s="126" t="s">
        <v>630</v>
      </c>
      <c r="I53" s="127"/>
      <c r="J53" s="128">
        <f>SUM(J4:J52)</f>
        <v>45663.071967213109</v>
      </c>
      <c r="K53" s="128"/>
      <c r="L53" s="128">
        <f>SUM(L4:L52)</f>
        <v>9945.9320327868845</v>
      </c>
      <c r="M53" s="128">
        <f>SUM(M4:M52)</f>
        <v>0</v>
      </c>
      <c r="N53" s="128">
        <f>SUM(N4:N52)</f>
        <v>56906.603999999999</v>
      </c>
      <c r="O53" s="131"/>
    </row>
    <row r="54" spans="1:15" s="154" customFormat="1" ht="12.75" x14ac:dyDescent="0.2">
      <c r="C54" s="155"/>
      <c r="D54" s="156"/>
      <c r="E54" s="157">
        <v>9993</v>
      </c>
      <c r="F54" s="154" t="s">
        <v>545</v>
      </c>
      <c r="H54" s="158"/>
      <c r="I54" s="159"/>
      <c r="J54" s="177"/>
      <c r="K54" s="161"/>
      <c r="L54" s="178"/>
      <c r="M54" s="177"/>
      <c r="N54" s="177"/>
      <c r="O54" s="164"/>
    </row>
    <row r="55" spans="1:15" s="154" customFormat="1" ht="12.75" x14ac:dyDescent="0.2">
      <c r="A55" s="154" t="s">
        <v>543</v>
      </c>
      <c r="B55" s="154" t="s">
        <v>631</v>
      </c>
      <c r="C55" s="155">
        <v>1</v>
      </c>
      <c r="D55" s="156"/>
      <c r="E55" s="157">
        <v>2016</v>
      </c>
      <c r="F55" s="154" t="s">
        <v>632</v>
      </c>
      <c r="H55" s="158"/>
      <c r="I55" s="159"/>
      <c r="J55" s="160"/>
      <c r="K55" s="161"/>
      <c r="L55" s="162"/>
      <c r="M55" s="163"/>
      <c r="N55" s="163">
        <f t="shared" ref="N55:N66" si="5">+J55+L55+M55</f>
        <v>0</v>
      </c>
      <c r="O55" s="164"/>
    </row>
    <row r="56" spans="1:15" s="154" customFormat="1" ht="12.75" x14ac:dyDescent="0.2">
      <c r="A56" s="154" t="s">
        <v>633</v>
      </c>
      <c r="B56" s="154" t="s">
        <v>634</v>
      </c>
      <c r="C56" s="155">
        <v>6</v>
      </c>
      <c r="D56" s="156"/>
      <c r="E56" s="157">
        <v>2016</v>
      </c>
      <c r="F56" s="154" t="s">
        <v>632</v>
      </c>
      <c r="H56" s="158"/>
      <c r="I56" s="159"/>
      <c r="J56" s="160"/>
      <c r="K56" s="161"/>
      <c r="L56" s="162">
        <f>+J56*K56</f>
        <v>0</v>
      </c>
      <c r="M56" s="163"/>
      <c r="N56" s="163">
        <f t="shared" si="5"/>
        <v>0</v>
      </c>
      <c r="O56" s="164"/>
    </row>
    <row r="57" spans="1:15" s="154" customFormat="1" ht="12.75" x14ac:dyDescent="0.2">
      <c r="A57" s="154" t="s">
        <v>635</v>
      </c>
      <c r="B57" s="154" t="s">
        <v>636</v>
      </c>
      <c r="C57" s="155">
        <v>1</v>
      </c>
      <c r="D57" s="156"/>
      <c r="E57" s="157">
        <v>2016</v>
      </c>
      <c r="F57" s="154" t="s">
        <v>632</v>
      </c>
      <c r="H57" s="158"/>
      <c r="I57" s="159"/>
      <c r="J57" s="160"/>
      <c r="K57" s="161"/>
      <c r="L57" s="162">
        <f>+J57*K57</f>
        <v>0</v>
      </c>
      <c r="M57" s="163"/>
      <c r="N57" s="163">
        <f t="shared" si="5"/>
        <v>0</v>
      </c>
      <c r="O57" s="164"/>
    </row>
    <row r="58" spans="1:15" s="154" customFormat="1" ht="12.75" x14ac:dyDescent="0.2">
      <c r="A58" s="154" t="s">
        <v>637</v>
      </c>
      <c r="B58" s="154" t="s">
        <v>638</v>
      </c>
      <c r="C58" s="155">
        <v>30</v>
      </c>
      <c r="D58" s="156"/>
      <c r="E58" s="157">
        <v>2016</v>
      </c>
      <c r="F58" s="154" t="s">
        <v>632</v>
      </c>
      <c r="H58" s="158"/>
      <c r="I58" s="159"/>
      <c r="J58" s="160"/>
      <c r="K58" s="161"/>
      <c r="L58" s="162">
        <f>+J58*K58</f>
        <v>0</v>
      </c>
      <c r="M58" s="163"/>
      <c r="N58" s="163">
        <f t="shared" si="5"/>
        <v>0</v>
      </c>
      <c r="O58" s="164"/>
    </row>
    <row r="59" spans="1:15" s="154" customFormat="1" ht="12.75" x14ac:dyDescent="0.2">
      <c r="A59" s="154" t="s">
        <v>637</v>
      </c>
      <c r="B59" s="154" t="s">
        <v>639</v>
      </c>
      <c r="C59" s="155">
        <v>30</v>
      </c>
      <c r="D59" s="156"/>
      <c r="E59" s="157">
        <v>2016</v>
      </c>
      <c r="F59" s="154" t="s">
        <v>632</v>
      </c>
      <c r="H59" s="158"/>
      <c r="I59" s="159"/>
      <c r="J59" s="160"/>
      <c r="K59" s="161"/>
      <c r="L59" s="162">
        <f>+J59*K59</f>
        <v>0</v>
      </c>
      <c r="M59" s="163"/>
      <c r="N59" s="163">
        <f t="shared" si="5"/>
        <v>0</v>
      </c>
      <c r="O59" s="164"/>
    </row>
    <row r="60" spans="1:15" s="154" customFormat="1" ht="12.75" x14ac:dyDescent="0.2">
      <c r="A60" s="154" t="s">
        <v>546</v>
      </c>
      <c r="B60" s="154" t="s">
        <v>640</v>
      </c>
      <c r="C60" s="155">
        <v>2</v>
      </c>
      <c r="D60" s="156"/>
      <c r="E60" s="157">
        <v>2017</v>
      </c>
      <c r="F60" s="154" t="s">
        <v>632</v>
      </c>
      <c r="H60" s="158"/>
      <c r="I60" s="159"/>
      <c r="J60" s="160"/>
      <c r="K60" s="161"/>
      <c r="L60" s="162"/>
      <c r="M60" s="163"/>
      <c r="N60" s="163">
        <f t="shared" si="5"/>
        <v>0</v>
      </c>
      <c r="O60" s="164"/>
    </row>
    <row r="61" spans="1:15" s="154" customFormat="1" ht="12.75" x14ac:dyDescent="0.2">
      <c r="A61" s="154" t="s">
        <v>641</v>
      </c>
      <c r="B61" s="154" t="s">
        <v>642</v>
      </c>
      <c r="C61" s="155">
        <v>3</v>
      </c>
      <c r="D61" s="156"/>
      <c r="E61" s="157">
        <v>2017</v>
      </c>
      <c r="F61" s="154" t="s">
        <v>632</v>
      </c>
      <c r="H61" s="158"/>
      <c r="I61" s="159"/>
      <c r="J61" s="160"/>
      <c r="K61" s="161"/>
      <c r="L61" s="162">
        <f>+J61*K61</f>
        <v>0</v>
      </c>
      <c r="M61" s="163"/>
      <c r="N61" s="163">
        <f t="shared" si="5"/>
        <v>0</v>
      </c>
      <c r="O61" s="164"/>
    </row>
    <row r="62" spans="1:15" s="154" customFormat="1" ht="12.75" x14ac:dyDescent="0.2">
      <c r="A62" s="154" t="s">
        <v>558</v>
      </c>
      <c r="B62" s="154" t="s">
        <v>643</v>
      </c>
      <c r="C62" s="155">
        <v>1</v>
      </c>
      <c r="D62" s="156"/>
      <c r="E62" s="157">
        <v>2019</v>
      </c>
      <c r="F62" s="154" t="s">
        <v>632</v>
      </c>
      <c r="H62" s="158"/>
      <c r="I62" s="159"/>
      <c r="J62" s="166"/>
      <c r="K62" s="167"/>
      <c r="L62" s="162">
        <f>J62*C62*K62</f>
        <v>0</v>
      </c>
      <c r="M62" s="163"/>
      <c r="N62" s="163">
        <f t="shared" si="5"/>
        <v>0</v>
      </c>
      <c r="O62" s="164"/>
    </row>
    <row r="63" spans="1:15" s="154" customFormat="1" ht="12.75" x14ac:dyDescent="0.2">
      <c r="A63" s="154" t="s">
        <v>608</v>
      </c>
      <c r="B63" s="154" t="s">
        <v>644</v>
      </c>
      <c r="C63" s="155">
        <v>25</v>
      </c>
      <c r="D63" s="156"/>
      <c r="E63" s="157">
        <v>2019</v>
      </c>
      <c r="F63" s="154" t="s">
        <v>632</v>
      </c>
      <c r="H63" s="158"/>
      <c r="I63" s="159"/>
      <c r="J63" s="160"/>
      <c r="K63" s="161"/>
      <c r="L63" s="162"/>
      <c r="M63" s="163"/>
      <c r="N63" s="163">
        <f t="shared" si="5"/>
        <v>0</v>
      </c>
      <c r="O63" s="164"/>
    </row>
    <row r="64" spans="1:15" s="154" customFormat="1" ht="12.75" x14ac:dyDescent="0.2">
      <c r="A64" s="154" t="s">
        <v>608</v>
      </c>
      <c r="B64" s="154" t="s">
        <v>645</v>
      </c>
      <c r="C64" s="155">
        <v>1</v>
      </c>
      <c r="D64" s="156"/>
      <c r="E64" s="157">
        <v>2019</v>
      </c>
      <c r="F64" s="154" t="s">
        <v>632</v>
      </c>
      <c r="H64" s="158"/>
      <c r="I64" s="159"/>
      <c r="J64" s="160"/>
      <c r="K64" s="161"/>
      <c r="L64" s="162"/>
      <c r="M64" s="163"/>
      <c r="N64" s="163">
        <f t="shared" si="5"/>
        <v>0</v>
      </c>
      <c r="O64" s="164"/>
    </row>
    <row r="65" spans="1:15" s="154" customFormat="1" ht="12.75" x14ac:dyDescent="0.2">
      <c r="A65" s="154" t="s">
        <v>646</v>
      </c>
      <c r="B65" s="154" t="s">
        <v>647</v>
      </c>
      <c r="C65" s="155">
        <v>4</v>
      </c>
      <c r="D65" s="156"/>
      <c r="E65" s="157">
        <v>2019</v>
      </c>
      <c r="F65" s="154" t="s">
        <v>632</v>
      </c>
      <c r="H65" s="158"/>
      <c r="I65" s="159"/>
      <c r="J65" s="160"/>
      <c r="K65" s="161"/>
      <c r="L65" s="162">
        <f>+J65*K65</f>
        <v>0</v>
      </c>
      <c r="M65" s="163"/>
      <c r="N65" s="163">
        <f t="shared" si="5"/>
        <v>0</v>
      </c>
      <c r="O65" s="164"/>
    </row>
    <row r="66" spans="1:15" s="154" customFormat="1" ht="12.75" x14ac:dyDescent="0.2">
      <c r="A66" s="154" t="s">
        <v>646</v>
      </c>
      <c r="B66" s="154" t="s">
        <v>648</v>
      </c>
      <c r="C66" s="155">
        <v>3</v>
      </c>
      <c r="D66" s="156"/>
      <c r="E66" s="157">
        <v>2019</v>
      </c>
      <c r="F66" s="154" t="s">
        <v>632</v>
      </c>
      <c r="H66" s="158"/>
      <c r="I66" s="159"/>
      <c r="J66" s="160"/>
      <c r="K66" s="161"/>
      <c r="L66" s="162">
        <f>+J66*K66</f>
        <v>0</v>
      </c>
      <c r="M66" s="163"/>
      <c r="N66" s="163">
        <f t="shared" si="5"/>
        <v>0</v>
      </c>
      <c r="O66" s="164"/>
    </row>
    <row r="67" spans="1:15" s="154" customFormat="1" ht="12.75" x14ac:dyDescent="0.2">
      <c r="A67" s="154" t="s">
        <v>646</v>
      </c>
      <c r="B67" s="154" t="s">
        <v>649</v>
      </c>
      <c r="C67" s="155">
        <v>2</v>
      </c>
      <c r="D67" s="156"/>
      <c r="E67" s="157">
        <v>2019</v>
      </c>
      <c r="F67" s="154" t="s">
        <v>632</v>
      </c>
      <c r="H67" s="158"/>
      <c r="I67" s="159"/>
      <c r="J67" s="160"/>
      <c r="K67" s="161"/>
      <c r="L67" s="162">
        <f>+J67*K67</f>
        <v>0</v>
      </c>
      <c r="M67" s="163"/>
      <c r="N67" s="163">
        <f>+J67+L67+M67</f>
        <v>0</v>
      </c>
      <c r="O67" s="164"/>
    </row>
    <row r="68" spans="1:15" s="154" customFormat="1" ht="12.75" x14ac:dyDescent="0.2">
      <c r="A68" s="154" t="s">
        <v>569</v>
      </c>
      <c r="B68" s="154" t="s">
        <v>650</v>
      </c>
      <c r="C68" s="155">
        <v>3</v>
      </c>
      <c r="D68" s="156"/>
      <c r="E68" s="157">
        <v>2020</v>
      </c>
      <c r="F68" s="154" t="s">
        <v>632</v>
      </c>
      <c r="H68" s="158"/>
      <c r="I68" s="159"/>
      <c r="J68" s="166"/>
      <c r="K68" s="167"/>
      <c r="L68" s="162"/>
      <c r="M68" s="163"/>
      <c r="N68" s="163">
        <f t="shared" ref="N68:N70" si="6">+J68+L68+M68</f>
        <v>0</v>
      </c>
      <c r="O68" s="164"/>
    </row>
    <row r="69" spans="1:15" s="154" customFormat="1" ht="12.75" x14ac:dyDescent="0.2">
      <c r="A69" s="154" t="s">
        <v>560</v>
      </c>
      <c r="B69" s="154" t="s">
        <v>651</v>
      </c>
      <c r="C69" s="155">
        <v>1</v>
      </c>
      <c r="D69" s="156"/>
      <c r="E69" s="157">
        <v>2020</v>
      </c>
      <c r="F69" s="154" t="s">
        <v>632</v>
      </c>
      <c r="H69" s="158"/>
      <c r="I69" s="159"/>
      <c r="J69" s="166"/>
      <c r="K69" s="167"/>
      <c r="L69" s="162"/>
      <c r="M69" s="163"/>
      <c r="N69" s="163">
        <f t="shared" si="6"/>
        <v>0</v>
      </c>
      <c r="O69" s="164"/>
    </row>
    <row r="70" spans="1:15" s="154" customFormat="1" ht="12.75" x14ac:dyDescent="0.2">
      <c r="A70" s="154" t="s">
        <v>543</v>
      </c>
      <c r="B70" s="154" t="s">
        <v>587</v>
      </c>
      <c r="C70" s="155">
        <v>1</v>
      </c>
      <c r="D70" s="156"/>
      <c r="E70" s="157">
        <v>2020</v>
      </c>
      <c r="F70" s="154" t="s">
        <v>632</v>
      </c>
      <c r="H70" s="158"/>
      <c r="I70" s="159"/>
      <c r="J70" s="166"/>
      <c r="K70" s="167"/>
      <c r="L70" s="162"/>
      <c r="M70" s="163"/>
      <c r="N70" s="163">
        <f t="shared" si="6"/>
        <v>0</v>
      </c>
      <c r="O70" s="164"/>
    </row>
  </sheetData>
  <autoFilter ref="A3:N70" xr:uid="{6AA18EFD-4774-47FF-AE57-F30C74B32E4D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B910E-D965-45F4-B2BE-A545480F1ECE}">
  <dimension ref="A1:O247"/>
  <sheetViews>
    <sheetView topLeftCell="A7" workbookViewId="0">
      <selection activeCell="H14" sqref="H14"/>
    </sheetView>
  </sheetViews>
  <sheetFormatPr defaultColWidth="9.140625" defaultRowHeight="14.25" x14ac:dyDescent="0.2"/>
  <cols>
    <col min="1" max="1" width="36.140625" style="154" customWidth="1"/>
    <col min="2" max="2" width="5.28515625" style="155" bestFit="1" customWidth="1"/>
    <col min="3" max="3" width="8.7109375" style="156" customWidth="1"/>
    <col min="4" max="4" width="5.85546875" style="157" customWidth="1"/>
    <col min="5" max="5" width="14.140625" style="154" customWidth="1"/>
    <col min="6" max="6" width="24.28515625" style="154" bestFit="1" customWidth="1"/>
    <col min="7" max="7" width="10.140625" style="158" bestFit="1" customWidth="1"/>
    <col min="8" max="8" width="12.5703125" style="159" customWidth="1"/>
    <col min="9" max="9" width="12.28515625" style="177" customWidth="1"/>
    <col min="10" max="10" width="5.28515625" style="161" customWidth="1"/>
    <col min="11" max="11" width="10.5703125" style="178" customWidth="1"/>
    <col min="12" max="12" width="8.85546875" style="177" customWidth="1"/>
    <col min="13" max="13" width="11.85546875" style="177" bestFit="1" customWidth="1"/>
    <col min="14" max="14" width="9.140625" style="154"/>
    <col min="15" max="15" width="11.85546875" style="190" bestFit="1" customWidth="1"/>
    <col min="16" max="16384" width="9.140625" style="154"/>
  </cols>
  <sheetData>
    <row r="1" spans="1:15" s="122" customFormat="1" ht="30" customHeight="1" x14ac:dyDescent="0.35">
      <c r="A1" s="121" t="s">
        <v>527</v>
      </c>
      <c r="B1" s="123"/>
      <c r="C1" s="124"/>
      <c r="D1" s="125"/>
      <c r="F1" s="180" t="s">
        <v>653</v>
      </c>
      <c r="G1" s="126"/>
      <c r="H1" s="127"/>
      <c r="I1" s="128"/>
      <c r="J1" s="129"/>
      <c r="K1" s="130"/>
      <c r="L1" s="128"/>
      <c r="M1" s="128"/>
      <c r="O1" s="132"/>
    </row>
    <row r="2" spans="1:15" s="122" customFormat="1" ht="24.75" customHeight="1" x14ac:dyDescent="0.25">
      <c r="A2" s="121" t="s">
        <v>528</v>
      </c>
      <c r="B2" s="121" t="s">
        <v>654</v>
      </c>
      <c r="C2" s="124"/>
      <c r="D2" s="125"/>
      <c r="G2" s="126"/>
      <c r="H2" s="127"/>
      <c r="I2" s="128"/>
      <c r="J2" s="129"/>
      <c r="K2" s="130"/>
      <c r="L2" s="128"/>
      <c r="M2" s="128"/>
      <c r="O2" s="132"/>
    </row>
    <row r="3" spans="1:15" s="142" customFormat="1" ht="38.25" x14ac:dyDescent="0.2">
      <c r="A3" s="181" t="s">
        <v>530</v>
      </c>
      <c r="B3" s="182" t="s">
        <v>655</v>
      </c>
      <c r="C3" s="183" t="s">
        <v>656</v>
      </c>
      <c r="D3" s="184" t="s">
        <v>533</v>
      </c>
      <c r="E3" s="181" t="s">
        <v>657</v>
      </c>
      <c r="F3" s="181" t="s">
        <v>535</v>
      </c>
      <c r="G3" s="185" t="s">
        <v>536</v>
      </c>
      <c r="H3" s="186" t="s">
        <v>537</v>
      </c>
      <c r="I3" s="187" t="s">
        <v>538</v>
      </c>
      <c r="J3" s="188" t="s">
        <v>539</v>
      </c>
      <c r="K3" s="189" t="s">
        <v>540</v>
      </c>
      <c r="L3" s="189" t="s">
        <v>658</v>
      </c>
      <c r="M3" s="187" t="s">
        <v>5</v>
      </c>
    </row>
    <row r="4" spans="1:15" ht="12.75" x14ac:dyDescent="0.2">
      <c r="A4" s="154" t="s">
        <v>561</v>
      </c>
      <c r="B4" s="155">
        <v>1</v>
      </c>
      <c r="C4" s="156" t="s">
        <v>656</v>
      </c>
      <c r="D4" s="157">
        <v>2019</v>
      </c>
      <c r="E4" s="154" t="s">
        <v>659</v>
      </c>
      <c r="F4" s="154" t="s">
        <v>564</v>
      </c>
      <c r="H4" s="159">
        <v>43623</v>
      </c>
      <c r="I4" s="166">
        <v>250</v>
      </c>
      <c r="J4" s="167">
        <v>0</v>
      </c>
      <c r="K4" s="162">
        <f t="shared" ref="K4:K13" si="0">+I4*J4</f>
        <v>0</v>
      </c>
      <c r="L4" s="163"/>
      <c r="M4" s="163">
        <f t="shared" ref="M4:M16" si="1">+I4+K4+L4</f>
        <v>250</v>
      </c>
      <c r="O4" s="154"/>
    </row>
    <row r="5" spans="1:15" ht="12.75" x14ac:dyDescent="0.2">
      <c r="A5" s="154" t="s">
        <v>570</v>
      </c>
      <c r="B5" s="155">
        <v>1</v>
      </c>
      <c r="C5" s="156" t="s">
        <v>656</v>
      </c>
      <c r="D5" s="157">
        <v>2019</v>
      </c>
      <c r="E5" s="154" t="s">
        <v>659</v>
      </c>
      <c r="F5" s="154" t="s">
        <v>571</v>
      </c>
      <c r="G5" s="158">
        <v>340</v>
      </c>
      <c r="H5" s="159">
        <v>43703</v>
      </c>
      <c r="I5" s="166">
        <v>5880</v>
      </c>
      <c r="J5" s="167">
        <v>0.22</v>
      </c>
      <c r="K5" s="162">
        <f t="shared" si="0"/>
        <v>1293.5999999999999</v>
      </c>
      <c r="L5" s="163"/>
      <c r="M5" s="163">
        <f t="shared" si="1"/>
        <v>7173.6</v>
      </c>
      <c r="O5" s="154"/>
    </row>
    <row r="6" spans="1:15" ht="12.75" x14ac:dyDescent="0.2">
      <c r="A6" s="154" t="s">
        <v>572</v>
      </c>
      <c r="B6" s="155">
        <v>2</v>
      </c>
      <c r="C6" s="156" t="s">
        <v>656</v>
      </c>
      <c r="D6" s="157">
        <v>2019</v>
      </c>
      <c r="E6" s="154" t="s">
        <v>659</v>
      </c>
      <c r="F6" s="154" t="s">
        <v>573</v>
      </c>
      <c r="G6" s="158" t="s">
        <v>574</v>
      </c>
      <c r="H6" s="159">
        <v>43719</v>
      </c>
      <c r="I6" s="177">
        <v>60</v>
      </c>
      <c r="J6" s="161">
        <v>0.22</v>
      </c>
      <c r="K6" s="178">
        <f t="shared" si="0"/>
        <v>13.2</v>
      </c>
      <c r="M6" s="177">
        <f t="shared" si="1"/>
        <v>73.2</v>
      </c>
      <c r="O6" s="154"/>
    </row>
    <row r="7" spans="1:15" ht="12.75" x14ac:dyDescent="0.2">
      <c r="A7" s="154" t="s">
        <v>576</v>
      </c>
      <c r="B7" s="155">
        <v>1</v>
      </c>
      <c r="C7" s="156" t="s">
        <v>656</v>
      </c>
      <c r="D7" s="157">
        <v>2019</v>
      </c>
      <c r="E7" s="154" t="s">
        <v>659</v>
      </c>
      <c r="F7" s="154" t="s">
        <v>573</v>
      </c>
      <c r="G7" s="158" t="s">
        <v>577</v>
      </c>
      <c r="H7" s="159">
        <v>43734</v>
      </c>
      <c r="I7" s="177">
        <v>30</v>
      </c>
      <c r="J7" s="161">
        <v>0.22</v>
      </c>
      <c r="K7" s="178">
        <f t="shared" si="0"/>
        <v>6.6</v>
      </c>
      <c r="M7" s="177">
        <f t="shared" si="1"/>
        <v>36.6</v>
      </c>
      <c r="O7" s="154"/>
    </row>
    <row r="8" spans="1:15" ht="12.75" x14ac:dyDescent="0.2">
      <c r="A8" s="154" t="s">
        <v>634</v>
      </c>
      <c r="B8" s="155">
        <v>6</v>
      </c>
      <c r="C8" s="156" t="s">
        <v>656</v>
      </c>
      <c r="D8" s="157">
        <v>2016</v>
      </c>
      <c r="E8" s="154" t="s">
        <v>660</v>
      </c>
      <c r="I8" s="160"/>
      <c r="K8" s="162">
        <f t="shared" si="0"/>
        <v>0</v>
      </c>
      <c r="L8" s="163"/>
      <c r="M8" s="163">
        <f t="shared" si="1"/>
        <v>0</v>
      </c>
      <c r="O8" s="154"/>
    </row>
    <row r="9" spans="1:15" ht="12.75" x14ac:dyDescent="0.2">
      <c r="A9" s="154" t="s">
        <v>638</v>
      </c>
      <c r="B9" s="155">
        <v>30</v>
      </c>
      <c r="C9" s="156" t="s">
        <v>656</v>
      </c>
      <c r="D9" s="157">
        <v>2016</v>
      </c>
      <c r="E9" s="154" t="s">
        <v>660</v>
      </c>
      <c r="I9" s="160"/>
      <c r="K9" s="162">
        <f t="shared" si="0"/>
        <v>0</v>
      </c>
      <c r="L9" s="163"/>
      <c r="M9" s="163">
        <f t="shared" si="1"/>
        <v>0</v>
      </c>
      <c r="O9" s="154"/>
    </row>
    <row r="10" spans="1:15" ht="12.75" x14ac:dyDescent="0.2">
      <c r="A10" s="154" t="s">
        <v>639</v>
      </c>
      <c r="B10" s="155">
        <v>30</v>
      </c>
      <c r="C10" s="156" t="s">
        <v>656</v>
      </c>
      <c r="D10" s="157">
        <v>2016</v>
      </c>
      <c r="E10" s="154" t="s">
        <v>660</v>
      </c>
      <c r="I10" s="160"/>
      <c r="K10" s="162">
        <f t="shared" si="0"/>
        <v>0</v>
      </c>
      <c r="L10" s="163"/>
      <c r="M10" s="163">
        <f t="shared" si="1"/>
        <v>0</v>
      </c>
      <c r="O10" s="154"/>
    </row>
    <row r="11" spans="1:15" ht="12.75" x14ac:dyDescent="0.2">
      <c r="A11" s="154" t="s">
        <v>643</v>
      </c>
      <c r="B11" s="155">
        <v>1</v>
      </c>
      <c r="C11" s="156" t="s">
        <v>656</v>
      </c>
      <c r="D11" s="157">
        <v>2019</v>
      </c>
      <c r="E11" s="154" t="s">
        <v>660</v>
      </c>
      <c r="I11" s="166"/>
      <c r="J11" s="167"/>
      <c r="K11" s="162">
        <f t="shared" si="0"/>
        <v>0</v>
      </c>
      <c r="L11" s="163"/>
      <c r="M11" s="163">
        <f t="shared" si="1"/>
        <v>0</v>
      </c>
      <c r="O11" s="154"/>
    </row>
    <row r="12" spans="1:15" ht="12.75" x14ac:dyDescent="0.2">
      <c r="A12" s="154" t="s">
        <v>644</v>
      </c>
      <c r="B12" s="155">
        <v>25</v>
      </c>
      <c r="C12" s="156" t="s">
        <v>656</v>
      </c>
      <c r="D12" s="157">
        <v>2019</v>
      </c>
      <c r="E12" s="154" t="s">
        <v>660</v>
      </c>
      <c r="I12" s="160"/>
      <c r="K12" s="162">
        <f t="shared" si="0"/>
        <v>0</v>
      </c>
      <c r="L12" s="163"/>
      <c r="M12" s="163">
        <f t="shared" si="1"/>
        <v>0</v>
      </c>
      <c r="O12" s="154"/>
    </row>
    <row r="13" spans="1:15" ht="12.75" x14ac:dyDescent="0.2">
      <c r="A13" s="154" t="s">
        <v>645</v>
      </c>
      <c r="B13" s="155">
        <v>1</v>
      </c>
      <c r="C13" s="156" t="s">
        <v>656</v>
      </c>
      <c r="D13" s="157">
        <v>2019</v>
      </c>
      <c r="E13" s="154" t="s">
        <v>660</v>
      </c>
      <c r="I13" s="160"/>
      <c r="K13" s="162">
        <f t="shared" si="0"/>
        <v>0</v>
      </c>
      <c r="L13" s="163"/>
      <c r="M13" s="163">
        <f t="shared" si="1"/>
        <v>0</v>
      </c>
      <c r="O13" s="154"/>
    </row>
    <row r="14" spans="1:15" ht="12.75" x14ac:dyDescent="0.2">
      <c r="A14" s="154" t="s">
        <v>647</v>
      </c>
      <c r="B14" s="155">
        <v>4</v>
      </c>
      <c r="C14" s="156" t="s">
        <v>656</v>
      </c>
      <c r="D14" s="157">
        <v>2019</v>
      </c>
      <c r="E14" s="154" t="s">
        <v>660</v>
      </c>
      <c r="I14" s="160"/>
      <c r="K14" s="162">
        <f>+I14*J14</f>
        <v>0</v>
      </c>
      <c r="L14" s="163"/>
      <c r="M14" s="163">
        <f t="shared" si="1"/>
        <v>0</v>
      </c>
      <c r="N14" s="160"/>
      <c r="O14" s="154"/>
    </row>
    <row r="15" spans="1:15" ht="12.75" x14ac:dyDescent="0.2">
      <c r="A15" s="154" t="s">
        <v>648</v>
      </c>
      <c r="B15" s="155">
        <v>3</v>
      </c>
      <c r="C15" s="156" t="s">
        <v>656</v>
      </c>
      <c r="D15" s="157">
        <v>2019</v>
      </c>
      <c r="E15" s="154" t="s">
        <v>660</v>
      </c>
      <c r="I15" s="160"/>
      <c r="K15" s="162">
        <f>+I15*J15</f>
        <v>0</v>
      </c>
      <c r="L15" s="163"/>
      <c r="M15" s="163">
        <f t="shared" si="1"/>
        <v>0</v>
      </c>
      <c r="O15" s="154"/>
    </row>
    <row r="16" spans="1:15" ht="12.75" x14ac:dyDescent="0.2">
      <c r="A16" s="154" t="s">
        <v>649</v>
      </c>
      <c r="B16" s="155">
        <v>2</v>
      </c>
      <c r="C16" s="156" t="s">
        <v>656</v>
      </c>
      <c r="D16" s="157">
        <v>2019</v>
      </c>
      <c r="E16" s="154" t="s">
        <v>660</v>
      </c>
      <c r="I16" s="160"/>
      <c r="K16" s="162">
        <f>+I16*J16</f>
        <v>0</v>
      </c>
      <c r="L16" s="163"/>
      <c r="M16" s="163">
        <f t="shared" si="1"/>
        <v>0</v>
      </c>
      <c r="O16" s="154"/>
    </row>
    <row r="17" spans="1:15" ht="12.75" x14ac:dyDescent="0.2">
      <c r="I17" s="160"/>
      <c r="K17" s="162"/>
      <c r="L17" s="163"/>
      <c r="M17" s="163"/>
      <c r="O17" s="154"/>
    </row>
    <row r="18" spans="1:15" ht="12.75" x14ac:dyDescent="0.2">
      <c r="G18" s="158" t="s">
        <v>630</v>
      </c>
      <c r="I18" s="160">
        <f>SUM(I4:I17)</f>
        <v>6220</v>
      </c>
      <c r="J18" s="160"/>
      <c r="K18" s="160">
        <f t="shared" ref="K18:M18" si="2">SUM(K4:K17)</f>
        <v>1313.3999999999999</v>
      </c>
      <c r="L18" s="160"/>
      <c r="M18" s="160">
        <f t="shared" si="2"/>
        <v>7533.4000000000005</v>
      </c>
      <c r="O18" s="154"/>
    </row>
    <row r="19" spans="1:15" ht="12.75" x14ac:dyDescent="0.2">
      <c r="I19" s="160"/>
      <c r="K19" s="162"/>
      <c r="L19" s="163"/>
      <c r="M19" s="163"/>
      <c r="O19" s="154"/>
    </row>
    <row r="20" spans="1:15" ht="12.75" x14ac:dyDescent="0.2">
      <c r="I20" s="160"/>
      <c r="K20" s="162"/>
      <c r="L20" s="163"/>
      <c r="M20" s="163"/>
      <c r="O20" s="154"/>
    </row>
    <row r="21" spans="1:15" ht="12.75" x14ac:dyDescent="0.2">
      <c r="I21" s="160"/>
      <c r="K21" s="162"/>
      <c r="L21" s="163"/>
      <c r="M21" s="163"/>
      <c r="O21" s="154"/>
    </row>
    <row r="22" spans="1:15" ht="12.75" x14ac:dyDescent="0.2">
      <c r="A22" s="154" t="s">
        <v>551</v>
      </c>
      <c r="B22" s="155">
        <v>1</v>
      </c>
      <c r="C22" s="156" t="s">
        <v>661</v>
      </c>
      <c r="D22" s="157">
        <v>2018</v>
      </c>
      <c r="E22" s="154" t="s">
        <v>659</v>
      </c>
      <c r="F22" s="154" t="s">
        <v>552</v>
      </c>
      <c r="G22" s="158">
        <v>2</v>
      </c>
      <c r="H22" s="159">
        <v>43239</v>
      </c>
      <c r="I22" s="166">
        <v>118.85</v>
      </c>
      <c r="J22" s="167">
        <v>0.22</v>
      </c>
      <c r="K22" s="162">
        <f t="shared" ref="K22:K46" si="3">+I22*J22</f>
        <v>26.146999999999998</v>
      </c>
      <c r="L22" s="163"/>
      <c r="M22" s="163">
        <f t="shared" ref="M22:M32" si="4">+I22+K22+L22</f>
        <v>144.99699999999999</v>
      </c>
      <c r="O22" s="154"/>
    </row>
    <row r="23" spans="1:15" ht="12.75" x14ac:dyDescent="0.2">
      <c r="A23" s="154" t="s">
        <v>554</v>
      </c>
      <c r="B23" s="155">
        <v>1</v>
      </c>
      <c r="C23" s="156" t="s">
        <v>661</v>
      </c>
      <c r="D23" s="157">
        <v>2019</v>
      </c>
      <c r="E23" s="154" t="s">
        <v>659</v>
      </c>
      <c r="F23" s="154" t="s">
        <v>555</v>
      </c>
      <c r="H23" s="159">
        <v>43473</v>
      </c>
      <c r="I23" s="166">
        <v>88.52</v>
      </c>
      <c r="J23" s="167">
        <v>0.22</v>
      </c>
      <c r="K23" s="162">
        <f t="shared" si="3"/>
        <v>19.474399999999999</v>
      </c>
      <c r="L23" s="163"/>
      <c r="M23" s="163">
        <f t="shared" si="4"/>
        <v>107.9944</v>
      </c>
      <c r="O23" s="154"/>
    </row>
    <row r="24" spans="1:15" ht="12.75" x14ac:dyDescent="0.2">
      <c r="A24" s="154" t="s">
        <v>556</v>
      </c>
      <c r="B24" s="155">
        <v>1</v>
      </c>
      <c r="C24" s="156" t="s">
        <v>661</v>
      </c>
      <c r="D24" s="157">
        <v>2019</v>
      </c>
      <c r="E24" s="154" t="s">
        <v>659</v>
      </c>
      <c r="F24" s="154" t="s">
        <v>557</v>
      </c>
      <c r="H24" s="159">
        <v>43591</v>
      </c>
      <c r="I24" s="166">
        <v>89.34</v>
      </c>
      <c r="J24" s="167">
        <v>0.22</v>
      </c>
      <c r="K24" s="162">
        <f t="shared" si="3"/>
        <v>19.654800000000002</v>
      </c>
      <c r="L24" s="163"/>
      <c r="M24" s="163">
        <f t="shared" si="4"/>
        <v>108.9948</v>
      </c>
      <c r="O24" s="154"/>
    </row>
    <row r="25" spans="1:15" ht="12.75" x14ac:dyDescent="0.2">
      <c r="A25" s="154" t="s">
        <v>559</v>
      </c>
      <c r="B25" s="155">
        <v>1</v>
      </c>
      <c r="C25" s="156" t="s">
        <v>661</v>
      </c>
      <c r="D25" s="157">
        <v>2019</v>
      </c>
      <c r="E25" s="154" t="s">
        <v>659</v>
      </c>
      <c r="F25" s="154" t="s">
        <v>557</v>
      </c>
      <c r="G25" s="158">
        <v>56334</v>
      </c>
      <c r="H25" s="159">
        <v>43603</v>
      </c>
      <c r="I25" s="166">
        <v>98.36</v>
      </c>
      <c r="J25" s="167">
        <v>0.22</v>
      </c>
      <c r="K25" s="162">
        <f t="shared" si="3"/>
        <v>21.639199999999999</v>
      </c>
      <c r="L25" s="163"/>
      <c r="M25" s="163">
        <f t="shared" si="4"/>
        <v>119.9992</v>
      </c>
      <c r="O25" s="154"/>
    </row>
    <row r="26" spans="1:15" ht="12.75" x14ac:dyDescent="0.2">
      <c r="A26" s="154" t="s">
        <v>561</v>
      </c>
      <c r="B26" s="155">
        <v>1</v>
      </c>
      <c r="C26" s="156" t="s">
        <v>661</v>
      </c>
      <c r="D26" s="157">
        <v>2019</v>
      </c>
      <c r="E26" s="154" t="s">
        <v>659</v>
      </c>
      <c r="F26" s="154" t="s">
        <v>562</v>
      </c>
      <c r="G26" s="158" t="s">
        <v>563</v>
      </c>
      <c r="H26" s="159">
        <v>43623</v>
      </c>
      <c r="I26" s="166">
        <v>1932.46</v>
      </c>
      <c r="J26" s="167">
        <v>0.22</v>
      </c>
      <c r="K26" s="162">
        <f t="shared" si="3"/>
        <v>425.14120000000003</v>
      </c>
      <c r="L26" s="163"/>
      <c r="M26" s="163">
        <f t="shared" si="4"/>
        <v>2357.6012000000001</v>
      </c>
      <c r="O26" s="154"/>
    </row>
    <row r="27" spans="1:15" ht="12.75" x14ac:dyDescent="0.2">
      <c r="A27" s="154" t="s">
        <v>566</v>
      </c>
      <c r="B27" s="155">
        <v>1</v>
      </c>
      <c r="C27" s="156" t="s">
        <v>661</v>
      </c>
      <c r="D27" s="157">
        <v>2019</v>
      </c>
      <c r="E27" s="154" t="s">
        <v>659</v>
      </c>
      <c r="F27" s="154" t="s">
        <v>557</v>
      </c>
      <c r="H27" s="159">
        <v>43623</v>
      </c>
      <c r="I27" s="166">
        <v>44.25</v>
      </c>
      <c r="J27" s="167">
        <v>0.22</v>
      </c>
      <c r="K27" s="162">
        <f t="shared" si="3"/>
        <v>9.7349999999999994</v>
      </c>
      <c r="L27" s="163"/>
      <c r="M27" s="163">
        <f t="shared" si="4"/>
        <v>53.984999999999999</v>
      </c>
      <c r="N27" s="174"/>
      <c r="O27" s="154"/>
    </row>
    <row r="28" spans="1:15" ht="12.75" x14ac:dyDescent="0.2">
      <c r="A28" s="154" t="s">
        <v>567</v>
      </c>
      <c r="B28" s="155">
        <v>1</v>
      </c>
      <c r="C28" s="156" t="s">
        <v>661</v>
      </c>
      <c r="D28" s="157">
        <v>2019</v>
      </c>
      <c r="E28" s="154" t="s">
        <v>659</v>
      </c>
      <c r="F28" s="154" t="s">
        <v>568</v>
      </c>
      <c r="G28" s="158">
        <v>1634</v>
      </c>
      <c r="H28" s="159">
        <v>43676</v>
      </c>
      <c r="I28" s="166">
        <v>167.3</v>
      </c>
      <c r="J28" s="167">
        <v>0.22</v>
      </c>
      <c r="K28" s="162">
        <f t="shared" si="3"/>
        <v>36.806000000000004</v>
      </c>
      <c r="L28" s="163"/>
      <c r="M28" s="163">
        <f t="shared" si="4"/>
        <v>204.10600000000002</v>
      </c>
      <c r="O28" s="154"/>
    </row>
    <row r="29" spans="1:15" ht="12.75" x14ac:dyDescent="0.2">
      <c r="A29" s="154" t="s">
        <v>575</v>
      </c>
      <c r="B29" s="155">
        <v>1</v>
      </c>
      <c r="C29" s="156" t="s">
        <v>661</v>
      </c>
      <c r="D29" s="157">
        <v>2019</v>
      </c>
      <c r="E29" s="154" t="s">
        <v>659</v>
      </c>
      <c r="F29" s="154" t="s">
        <v>557</v>
      </c>
      <c r="H29" s="159">
        <v>43726</v>
      </c>
      <c r="I29" s="166">
        <v>106.55</v>
      </c>
      <c r="J29" s="167">
        <v>0.22</v>
      </c>
      <c r="K29" s="162">
        <f t="shared" si="3"/>
        <v>23.440999999999999</v>
      </c>
      <c r="L29" s="163"/>
      <c r="M29" s="163">
        <f t="shared" si="4"/>
        <v>129.99099999999999</v>
      </c>
      <c r="O29" s="154"/>
    </row>
    <row r="30" spans="1:15" ht="12.75" x14ac:dyDescent="0.2">
      <c r="A30" s="154" t="s">
        <v>579</v>
      </c>
      <c r="B30" s="155">
        <v>7</v>
      </c>
      <c r="C30" s="156" t="s">
        <v>661</v>
      </c>
      <c r="D30" s="157">
        <v>2019</v>
      </c>
      <c r="E30" s="154" t="s">
        <v>659</v>
      </c>
      <c r="F30" s="154" t="s">
        <v>580</v>
      </c>
      <c r="G30" s="158">
        <v>3286</v>
      </c>
      <c r="H30" s="159">
        <v>43743</v>
      </c>
      <c r="I30" s="166">
        <v>220</v>
      </c>
      <c r="J30" s="167">
        <v>0.22</v>
      </c>
      <c r="K30" s="162">
        <f t="shared" si="3"/>
        <v>48.4</v>
      </c>
      <c r="L30" s="163"/>
      <c r="M30" s="163">
        <f t="shared" si="4"/>
        <v>268.39999999999998</v>
      </c>
      <c r="O30" s="154"/>
    </row>
    <row r="31" spans="1:15" ht="12.75" x14ac:dyDescent="0.2">
      <c r="A31" s="154" t="s">
        <v>582</v>
      </c>
      <c r="B31" s="155">
        <v>1</v>
      </c>
      <c r="C31" s="156" t="s">
        <v>661</v>
      </c>
      <c r="D31" s="157">
        <v>2019</v>
      </c>
      <c r="E31" s="154" t="s">
        <v>659</v>
      </c>
      <c r="F31" s="154" t="s">
        <v>583</v>
      </c>
      <c r="G31" s="158">
        <v>74140</v>
      </c>
      <c r="H31" s="159">
        <v>43766</v>
      </c>
      <c r="I31" s="177">
        <v>13.49</v>
      </c>
      <c r="K31" s="162">
        <f t="shared" si="3"/>
        <v>0</v>
      </c>
      <c r="L31" s="173"/>
      <c r="M31" s="173">
        <f t="shared" si="4"/>
        <v>13.49</v>
      </c>
      <c r="O31" s="154"/>
    </row>
    <row r="32" spans="1:15" ht="12.75" x14ac:dyDescent="0.2">
      <c r="A32" s="154" t="s">
        <v>584</v>
      </c>
      <c r="B32" s="155">
        <v>1</v>
      </c>
      <c r="C32" s="156" t="s">
        <v>661</v>
      </c>
      <c r="D32" s="157">
        <v>2019</v>
      </c>
      <c r="E32" s="154" t="s">
        <v>659</v>
      </c>
      <c r="F32" s="154" t="s">
        <v>573</v>
      </c>
      <c r="G32" s="158" t="s">
        <v>585</v>
      </c>
      <c r="H32" s="159">
        <v>43815</v>
      </c>
      <c r="I32" s="177">
        <v>99</v>
      </c>
      <c r="J32" s="161">
        <v>0.22</v>
      </c>
      <c r="K32" s="178">
        <f t="shared" si="3"/>
        <v>21.78</v>
      </c>
      <c r="M32" s="177">
        <f t="shared" si="4"/>
        <v>120.78</v>
      </c>
      <c r="O32" s="154"/>
    </row>
    <row r="33" spans="1:15" ht="12.75" x14ac:dyDescent="0.2">
      <c r="A33" s="154" t="s">
        <v>592</v>
      </c>
      <c r="B33" s="155">
        <v>1</v>
      </c>
      <c r="C33" s="156" t="s">
        <v>661</v>
      </c>
      <c r="D33" s="157">
        <v>2020</v>
      </c>
      <c r="E33" s="154" t="s">
        <v>659</v>
      </c>
      <c r="F33" s="154" t="s">
        <v>593</v>
      </c>
      <c r="G33" s="158">
        <v>592</v>
      </c>
      <c r="H33" s="159">
        <v>43941</v>
      </c>
      <c r="I33" s="160">
        <v>190.8</v>
      </c>
      <c r="K33" s="162">
        <f t="shared" si="3"/>
        <v>0</v>
      </c>
      <c r="L33" s="163"/>
      <c r="M33" s="163">
        <v>109.8</v>
      </c>
      <c r="O33" s="154"/>
    </row>
    <row r="34" spans="1:15" ht="12.75" x14ac:dyDescent="0.2">
      <c r="A34" s="154" t="s">
        <v>594</v>
      </c>
      <c r="B34" s="155">
        <v>1</v>
      </c>
      <c r="C34" s="156" t="s">
        <v>661</v>
      </c>
      <c r="D34" s="157">
        <v>2020</v>
      </c>
      <c r="E34" s="154" t="s">
        <v>659</v>
      </c>
      <c r="F34" s="154" t="s">
        <v>557</v>
      </c>
      <c r="H34" s="159">
        <v>43957</v>
      </c>
      <c r="I34" s="160">
        <v>18.03</v>
      </c>
      <c r="J34" s="161">
        <v>0.22</v>
      </c>
      <c r="K34" s="162">
        <f t="shared" si="3"/>
        <v>3.9666000000000001</v>
      </c>
      <c r="L34" s="163"/>
      <c r="M34" s="163">
        <f t="shared" ref="M34:M46" si="5">+I34+K34+L34</f>
        <v>21.996600000000001</v>
      </c>
      <c r="O34" s="154"/>
    </row>
    <row r="35" spans="1:15" ht="12.75" x14ac:dyDescent="0.2">
      <c r="A35" s="154" t="s">
        <v>595</v>
      </c>
      <c r="B35" s="155">
        <v>1</v>
      </c>
      <c r="C35" s="156" t="s">
        <v>661</v>
      </c>
      <c r="D35" s="157">
        <v>2020</v>
      </c>
      <c r="E35" s="154" t="s">
        <v>659</v>
      </c>
      <c r="F35" s="154" t="s">
        <v>596</v>
      </c>
      <c r="H35" s="159">
        <v>43972</v>
      </c>
      <c r="I35" s="160">
        <v>10.65</v>
      </c>
      <c r="J35" s="161">
        <v>0.22</v>
      </c>
      <c r="K35" s="162">
        <f t="shared" si="3"/>
        <v>2.343</v>
      </c>
      <c r="L35" s="163"/>
      <c r="M35" s="163">
        <f t="shared" si="5"/>
        <v>12.993</v>
      </c>
      <c r="O35" s="154"/>
    </row>
    <row r="36" spans="1:15" ht="12.75" x14ac:dyDescent="0.2">
      <c r="A36" s="154" t="s">
        <v>597</v>
      </c>
      <c r="B36" s="155">
        <v>1</v>
      </c>
      <c r="C36" s="156" t="s">
        <v>661</v>
      </c>
      <c r="D36" s="157">
        <v>2020</v>
      </c>
      <c r="E36" s="154" t="s">
        <v>659</v>
      </c>
      <c r="H36" s="159">
        <v>43977</v>
      </c>
      <c r="I36" s="160">
        <v>20.49</v>
      </c>
      <c r="J36" s="161">
        <v>0.22</v>
      </c>
      <c r="K36" s="162">
        <f t="shared" si="3"/>
        <v>4.5077999999999996</v>
      </c>
      <c r="L36" s="163"/>
      <c r="M36" s="163">
        <f t="shared" si="5"/>
        <v>24.997799999999998</v>
      </c>
      <c r="O36" s="154"/>
    </row>
    <row r="37" spans="1:15" ht="12.75" x14ac:dyDescent="0.2">
      <c r="A37" s="154" t="s">
        <v>602</v>
      </c>
      <c r="B37" s="155">
        <v>1</v>
      </c>
      <c r="C37" s="156" t="s">
        <v>661</v>
      </c>
      <c r="D37" s="157">
        <v>2020</v>
      </c>
      <c r="E37" s="154" t="s">
        <v>659</v>
      </c>
      <c r="F37" s="154" t="s">
        <v>573</v>
      </c>
      <c r="G37" s="158" t="s">
        <v>603</v>
      </c>
      <c r="H37" s="159">
        <v>44131</v>
      </c>
      <c r="I37" s="177">
        <v>65</v>
      </c>
      <c r="J37" s="161">
        <v>0.22</v>
      </c>
      <c r="K37" s="162">
        <f t="shared" si="3"/>
        <v>14.3</v>
      </c>
      <c r="L37" s="163"/>
      <c r="M37" s="163">
        <f t="shared" si="5"/>
        <v>79.3</v>
      </c>
      <c r="O37" s="154"/>
    </row>
    <row r="38" spans="1:15" ht="12.75" x14ac:dyDescent="0.2">
      <c r="A38" s="154" t="s">
        <v>604</v>
      </c>
      <c r="B38" s="155">
        <v>1</v>
      </c>
      <c r="C38" s="156" t="s">
        <v>661</v>
      </c>
      <c r="D38" s="157">
        <v>2020</v>
      </c>
      <c r="E38" s="154" t="s">
        <v>659</v>
      </c>
      <c r="F38" s="154" t="s">
        <v>588</v>
      </c>
      <c r="G38" s="158" t="s">
        <v>605</v>
      </c>
      <c r="H38" s="159">
        <v>44146</v>
      </c>
      <c r="I38" s="177">
        <f>982.79+81.97</f>
        <v>1064.76</v>
      </c>
      <c r="J38" s="161">
        <v>0.22</v>
      </c>
      <c r="K38" s="162">
        <f t="shared" si="3"/>
        <v>234.24719999999999</v>
      </c>
      <c r="L38" s="163"/>
      <c r="M38" s="163">
        <f t="shared" si="5"/>
        <v>1299.0072</v>
      </c>
      <c r="O38" s="154"/>
    </row>
    <row r="39" spans="1:15" ht="12.75" x14ac:dyDescent="0.2">
      <c r="A39" s="154" t="s">
        <v>606</v>
      </c>
      <c r="B39" s="155">
        <v>1</v>
      </c>
      <c r="C39" s="156" t="s">
        <v>661</v>
      </c>
      <c r="D39" s="157">
        <v>2020</v>
      </c>
      <c r="E39" s="154" t="s">
        <v>659</v>
      </c>
      <c r="F39" s="154" t="s">
        <v>588</v>
      </c>
      <c r="G39" s="158">
        <v>2775</v>
      </c>
      <c r="H39" s="159">
        <v>44153</v>
      </c>
      <c r="I39" s="177">
        <v>57.37</v>
      </c>
      <c r="J39" s="161">
        <v>0.22</v>
      </c>
      <c r="K39" s="162">
        <f t="shared" si="3"/>
        <v>12.6214</v>
      </c>
      <c r="L39" s="173"/>
      <c r="M39" s="173">
        <f t="shared" si="5"/>
        <v>69.991399999999999</v>
      </c>
      <c r="O39" s="154"/>
    </row>
    <row r="40" spans="1:15" ht="12.75" x14ac:dyDescent="0.2">
      <c r="A40" s="154" t="s">
        <v>607</v>
      </c>
      <c r="B40" s="155">
        <v>1</v>
      </c>
      <c r="C40" s="156" t="s">
        <v>661</v>
      </c>
      <c r="D40" s="157">
        <v>2020</v>
      </c>
      <c r="E40" s="154" t="s">
        <v>659</v>
      </c>
      <c r="F40" s="154" t="s">
        <v>571</v>
      </c>
      <c r="G40" s="158">
        <v>369</v>
      </c>
      <c r="H40" s="159">
        <v>44180</v>
      </c>
      <c r="I40" s="177">
        <v>1802</v>
      </c>
      <c r="J40" s="161">
        <v>0.22</v>
      </c>
      <c r="K40" s="178">
        <f t="shared" si="3"/>
        <v>396.44</v>
      </c>
      <c r="L40" s="169"/>
      <c r="M40" s="169">
        <f t="shared" si="5"/>
        <v>2198.44</v>
      </c>
      <c r="O40" s="154"/>
    </row>
    <row r="41" spans="1:15" ht="12.75" x14ac:dyDescent="0.2">
      <c r="A41" s="154" t="s">
        <v>609</v>
      </c>
      <c r="B41" s="155">
        <v>1</v>
      </c>
      <c r="C41" s="156" t="s">
        <v>661</v>
      </c>
      <c r="D41" s="157">
        <v>2020</v>
      </c>
      <c r="E41" s="154" t="s">
        <v>659</v>
      </c>
      <c r="F41" s="154" t="s">
        <v>610</v>
      </c>
      <c r="G41" s="158" t="s">
        <v>611</v>
      </c>
      <c r="H41" s="159">
        <v>44195</v>
      </c>
      <c r="I41" s="177">
        <v>638.52</v>
      </c>
      <c r="J41" s="161">
        <v>0.22</v>
      </c>
      <c r="K41" s="178">
        <f t="shared" si="3"/>
        <v>140.4744</v>
      </c>
      <c r="L41" s="169"/>
      <c r="M41" s="169">
        <f t="shared" si="5"/>
        <v>778.99440000000004</v>
      </c>
      <c r="O41" s="154"/>
    </row>
    <row r="42" spans="1:15" ht="12.75" x14ac:dyDescent="0.2">
      <c r="A42" s="154" t="s">
        <v>612</v>
      </c>
      <c r="B42" s="155">
        <v>2</v>
      </c>
      <c r="C42" s="156" t="s">
        <v>661</v>
      </c>
      <c r="D42" s="157">
        <v>2021</v>
      </c>
      <c r="E42" s="154" t="s">
        <v>659</v>
      </c>
      <c r="F42" s="154" t="s">
        <v>613</v>
      </c>
      <c r="H42" s="159">
        <v>44147</v>
      </c>
      <c r="I42" s="177">
        <v>2598</v>
      </c>
      <c r="J42" s="161">
        <v>0.22</v>
      </c>
      <c r="K42" s="162">
        <f t="shared" si="3"/>
        <v>571.56000000000006</v>
      </c>
      <c r="L42" s="173"/>
      <c r="M42" s="173">
        <f t="shared" si="5"/>
        <v>3169.56</v>
      </c>
      <c r="O42" s="154"/>
    </row>
    <row r="43" spans="1:15" ht="12.75" x14ac:dyDescent="0.2">
      <c r="A43" s="154" t="s">
        <v>614</v>
      </c>
      <c r="B43" s="155">
        <v>2</v>
      </c>
      <c r="C43" s="156" t="s">
        <v>661</v>
      </c>
      <c r="D43" s="157">
        <v>2021</v>
      </c>
      <c r="E43" s="154" t="s">
        <v>659</v>
      </c>
      <c r="F43" s="154" t="s">
        <v>613</v>
      </c>
      <c r="H43" s="159">
        <v>44147</v>
      </c>
      <c r="I43" s="177">
        <v>278</v>
      </c>
      <c r="J43" s="161">
        <v>0.22</v>
      </c>
      <c r="K43" s="162">
        <f t="shared" si="3"/>
        <v>61.160000000000004</v>
      </c>
      <c r="L43" s="173"/>
      <c r="M43" s="173">
        <f t="shared" si="5"/>
        <v>339.16</v>
      </c>
      <c r="O43" s="154"/>
    </row>
    <row r="44" spans="1:15" ht="12.75" x14ac:dyDescent="0.2">
      <c r="A44" s="154" t="s">
        <v>615</v>
      </c>
      <c r="B44" s="155">
        <v>1</v>
      </c>
      <c r="C44" s="156" t="s">
        <v>661</v>
      </c>
      <c r="D44" s="157">
        <v>2021</v>
      </c>
      <c r="E44" s="154" t="s">
        <v>659</v>
      </c>
      <c r="F44" s="154" t="s">
        <v>616</v>
      </c>
      <c r="G44" s="158">
        <v>607</v>
      </c>
      <c r="H44" s="159">
        <v>44183</v>
      </c>
      <c r="I44" s="177">
        <v>247.5</v>
      </c>
      <c r="J44" s="161">
        <v>0.22</v>
      </c>
      <c r="K44" s="178">
        <f t="shared" si="3"/>
        <v>54.45</v>
      </c>
      <c r="M44" s="177">
        <f t="shared" si="5"/>
        <v>301.95</v>
      </c>
      <c r="O44" s="154"/>
    </row>
    <row r="45" spans="1:15" ht="12.75" x14ac:dyDescent="0.2">
      <c r="A45" s="154" t="s">
        <v>617</v>
      </c>
      <c r="B45" s="155">
        <v>1</v>
      </c>
      <c r="C45" s="156" t="s">
        <v>661</v>
      </c>
      <c r="D45" s="157">
        <v>2021</v>
      </c>
      <c r="E45" s="154" t="s">
        <v>659</v>
      </c>
      <c r="F45" s="154" t="s">
        <v>616</v>
      </c>
      <c r="G45" s="158">
        <v>37</v>
      </c>
      <c r="H45" s="159">
        <v>44222</v>
      </c>
      <c r="I45" s="177">
        <v>32</v>
      </c>
      <c r="J45" s="161">
        <v>0.22</v>
      </c>
      <c r="K45" s="178">
        <f t="shared" si="3"/>
        <v>7.04</v>
      </c>
      <c r="M45" s="177">
        <f t="shared" si="5"/>
        <v>39.04</v>
      </c>
      <c r="O45" s="154"/>
    </row>
    <row r="46" spans="1:15" ht="12.75" x14ac:dyDescent="0.2">
      <c r="A46" s="154" t="s">
        <v>618</v>
      </c>
      <c r="B46" s="155">
        <v>1</v>
      </c>
      <c r="C46" s="156" t="s">
        <v>661</v>
      </c>
      <c r="D46" s="157">
        <v>2021</v>
      </c>
      <c r="E46" s="154" t="s">
        <v>659</v>
      </c>
      <c r="F46" s="154" t="s">
        <v>610</v>
      </c>
      <c r="G46" s="158" t="s">
        <v>619</v>
      </c>
      <c r="H46" s="159">
        <v>44249</v>
      </c>
      <c r="I46" s="177">
        <v>576.14</v>
      </c>
      <c r="J46" s="161">
        <v>0.22</v>
      </c>
      <c r="K46" s="178">
        <f t="shared" si="3"/>
        <v>126.7508</v>
      </c>
      <c r="M46" s="177">
        <f t="shared" si="5"/>
        <v>702.89080000000001</v>
      </c>
      <c r="O46" s="154"/>
    </row>
    <row r="47" spans="1:15" ht="12.75" x14ac:dyDescent="0.2">
      <c r="A47" s="154" t="s">
        <v>631</v>
      </c>
      <c r="B47" s="155">
        <v>1</v>
      </c>
      <c r="C47" s="156" t="s">
        <v>661</v>
      </c>
      <c r="D47" s="157">
        <v>2016</v>
      </c>
      <c r="E47" s="154" t="s">
        <v>660</v>
      </c>
      <c r="I47" s="160"/>
      <c r="K47" s="162"/>
      <c r="L47" s="163"/>
      <c r="M47" s="163">
        <v>1</v>
      </c>
      <c r="O47" s="154"/>
    </row>
    <row r="48" spans="1:15" ht="12.75" x14ac:dyDescent="0.2">
      <c r="A48" s="154" t="s">
        <v>636</v>
      </c>
      <c r="B48" s="155">
        <v>1</v>
      </c>
      <c r="C48" s="156" t="s">
        <v>661</v>
      </c>
      <c r="D48" s="157">
        <v>2016</v>
      </c>
      <c r="E48" s="154" t="s">
        <v>660</v>
      </c>
      <c r="I48" s="160"/>
      <c r="K48" s="162">
        <f>+I48*J48</f>
        <v>0</v>
      </c>
      <c r="L48" s="163"/>
      <c r="M48" s="163">
        <f>+I48+K48+L48</f>
        <v>0</v>
      </c>
      <c r="O48" s="154"/>
    </row>
    <row r="49" spans="1:15" ht="12.75" x14ac:dyDescent="0.2">
      <c r="A49" s="154" t="s">
        <v>640</v>
      </c>
      <c r="B49" s="155">
        <v>2</v>
      </c>
      <c r="C49" s="156" t="s">
        <v>661</v>
      </c>
      <c r="D49" s="157">
        <v>2017</v>
      </c>
      <c r="E49" s="154" t="s">
        <v>660</v>
      </c>
      <c r="I49" s="160"/>
      <c r="K49" s="162"/>
      <c r="L49" s="163"/>
      <c r="M49" s="163">
        <f t="shared" ref="M49:M53" si="6">+I49+K49+L49</f>
        <v>0</v>
      </c>
      <c r="O49" s="154"/>
    </row>
    <row r="50" spans="1:15" ht="12.75" x14ac:dyDescent="0.2">
      <c r="A50" s="154" t="s">
        <v>642</v>
      </c>
      <c r="B50" s="155">
        <v>3</v>
      </c>
      <c r="C50" s="156" t="s">
        <v>661</v>
      </c>
      <c r="D50" s="157">
        <v>2017</v>
      </c>
      <c r="E50" s="154" t="s">
        <v>660</v>
      </c>
      <c r="I50" s="160"/>
      <c r="K50" s="162">
        <f>+I50*J50</f>
        <v>0</v>
      </c>
      <c r="L50" s="163"/>
      <c r="M50" s="163">
        <f t="shared" si="6"/>
        <v>0</v>
      </c>
      <c r="O50" s="154"/>
    </row>
    <row r="51" spans="1:15" ht="12.75" x14ac:dyDescent="0.2">
      <c r="A51" s="154" t="s">
        <v>650</v>
      </c>
      <c r="B51" s="155">
        <v>3</v>
      </c>
      <c r="C51" s="156" t="s">
        <v>661</v>
      </c>
      <c r="D51" s="157">
        <v>2020</v>
      </c>
      <c r="E51" s="154" t="s">
        <v>660</v>
      </c>
      <c r="I51" s="166"/>
      <c r="J51" s="167"/>
      <c r="K51" s="162"/>
      <c r="L51" s="163"/>
      <c r="M51" s="163">
        <f t="shared" si="6"/>
        <v>0</v>
      </c>
      <c r="O51" s="154"/>
    </row>
    <row r="52" spans="1:15" ht="12.75" x14ac:dyDescent="0.2">
      <c r="A52" s="154" t="s">
        <v>651</v>
      </c>
      <c r="B52" s="155">
        <v>1</v>
      </c>
      <c r="C52" s="156" t="s">
        <v>661</v>
      </c>
      <c r="D52" s="157">
        <v>2020</v>
      </c>
      <c r="E52" s="154" t="s">
        <v>660</v>
      </c>
      <c r="I52" s="166"/>
      <c r="J52" s="167"/>
      <c r="K52" s="162"/>
      <c r="L52" s="163"/>
      <c r="M52" s="163">
        <f t="shared" si="6"/>
        <v>0</v>
      </c>
      <c r="O52" s="154"/>
    </row>
    <row r="53" spans="1:15" ht="12.75" x14ac:dyDescent="0.2">
      <c r="A53" s="154" t="s">
        <v>587</v>
      </c>
      <c r="B53" s="155">
        <v>1</v>
      </c>
      <c r="C53" s="156" t="s">
        <v>661</v>
      </c>
      <c r="D53" s="157">
        <v>2020</v>
      </c>
      <c r="E53" s="154" t="s">
        <v>660</v>
      </c>
      <c r="I53" s="160"/>
      <c r="K53" s="162"/>
      <c r="L53" s="163"/>
      <c r="M53" s="163">
        <f t="shared" si="6"/>
        <v>0</v>
      </c>
      <c r="O53" s="154"/>
    </row>
    <row r="54" spans="1:15" x14ac:dyDescent="0.2">
      <c r="I54" s="177">
        <f>SUM(I22:I53)</f>
        <v>10577.38</v>
      </c>
      <c r="J54" s="177"/>
      <c r="K54" s="177">
        <f t="shared" ref="K54:M54" si="7">SUM(K22:K53)</f>
        <v>2282.0797999999995</v>
      </c>
      <c r="M54" s="177">
        <f t="shared" si="7"/>
        <v>12779.459800000001</v>
      </c>
    </row>
    <row r="55" spans="1:15" ht="12.75" x14ac:dyDescent="0.2">
      <c r="O55" s="154"/>
    </row>
    <row r="56" spans="1:15" ht="12.75" x14ac:dyDescent="0.2">
      <c r="O56" s="154"/>
    </row>
    <row r="57" spans="1:15" ht="12.75" x14ac:dyDescent="0.2">
      <c r="O57" s="154"/>
    </row>
    <row r="58" spans="1:15" ht="12.75" x14ac:dyDescent="0.2">
      <c r="O58" s="154"/>
    </row>
    <row r="59" spans="1:15" ht="12.75" x14ac:dyDescent="0.2">
      <c r="A59" s="154" t="s">
        <v>549</v>
      </c>
      <c r="B59" s="155">
        <v>1</v>
      </c>
      <c r="C59" s="156" t="s">
        <v>662</v>
      </c>
      <c r="D59" s="157">
        <v>2017</v>
      </c>
      <c r="E59" s="154" t="s">
        <v>659</v>
      </c>
      <c r="I59" s="160">
        <v>18852.46</v>
      </c>
      <c r="J59" s="161">
        <v>0.22</v>
      </c>
      <c r="K59" s="162">
        <f>+I59*J59</f>
        <v>4147.5411999999997</v>
      </c>
      <c r="L59" s="163"/>
      <c r="M59" s="165">
        <f>+I59+K59+L59</f>
        <v>23000.001199999999</v>
      </c>
      <c r="O59" s="154"/>
    </row>
    <row r="60" spans="1:15" ht="12.75" x14ac:dyDescent="0.2">
      <c r="O60" s="154"/>
    </row>
    <row r="61" spans="1:15" ht="12.75" x14ac:dyDescent="0.2">
      <c r="O61" s="154"/>
    </row>
    <row r="62" spans="1:15" ht="12.75" x14ac:dyDescent="0.2">
      <c r="O62" s="154"/>
    </row>
    <row r="63" spans="1:15" ht="12.75" x14ac:dyDescent="0.2">
      <c r="O63" s="154"/>
    </row>
    <row r="64" spans="1:15" ht="12.75" x14ac:dyDescent="0.2">
      <c r="O64" s="154"/>
    </row>
    <row r="65" spans="15:15" ht="12.75" x14ac:dyDescent="0.2">
      <c r="O65" s="154"/>
    </row>
    <row r="66" spans="15:15" ht="12.75" x14ac:dyDescent="0.2">
      <c r="O66" s="154"/>
    </row>
    <row r="67" spans="15:15" ht="12.75" x14ac:dyDescent="0.2">
      <c r="O67" s="154"/>
    </row>
    <row r="68" spans="15:15" ht="12.75" x14ac:dyDescent="0.2">
      <c r="O68" s="154"/>
    </row>
    <row r="69" spans="15:15" ht="12.75" x14ac:dyDescent="0.2">
      <c r="O69" s="154"/>
    </row>
    <row r="70" spans="15:15" ht="12.75" x14ac:dyDescent="0.2">
      <c r="O70" s="154"/>
    </row>
    <row r="71" spans="15:15" ht="12.75" x14ac:dyDescent="0.2">
      <c r="O71" s="154"/>
    </row>
    <row r="72" spans="15:15" ht="12.75" x14ac:dyDescent="0.2">
      <c r="O72" s="154"/>
    </row>
    <row r="73" spans="15:15" ht="12.75" x14ac:dyDescent="0.2">
      <c r="O73" s="154"/>
    </row>
    <row r="74" spans="15:15" ht="12.75" x14ac:dyDescent="0.2">
      <c r="O74" s="154"/>
    </row>
    <row r="75" spans="15:15" ht="12.75" x14ac:dyDescent="0.2">
      <c r="O75" s="154"/>
    </row>
    <row r="76" spans="15:15" ht="12.75" x14ac:dyDescent="0.2">
      <c r="O76" s="154"/>
    </row>
    <row r="77" spans="15:15" ht="12.75" x14ac:dyDescent="0.2">
      <c r="O77" s="154"/>
    </row>
    <row r="78" spans="15:15" ht="12.75" x14ac:dyDescent="0.2">
      <c r="O78" s="154"/>
    </row>
    <row r="79" spans="15:15" ht="12.75" x14ac:dyDescent="0.2">
      <c r="O79" s="154"/>
    </row>
    <row r="80" spans="15:15" ht="12.75" x14ac:dyDescent="0.2">
      <c r="O80" s="154"/>
    </row>
    <row r="81" spans="15:15" ht="12.75" x14ac:dyDescent="0.2">
      <c r="O81" s="154"/>
    </row>
    <row r="82" spans="15:15" ht="12.75" x14ac:dyDescent="0.2">
      <c r="O82" s="154"/>
    </row>
    <row r="83" spans="15:15" ht="12.75" x14ac:dyDescent="0.2">
      <c r="O83" s="154"/>
    </row>
    <row r="84" spans="15:15" ht="12.75" x14ac:dyDescent="0.2">
      <c r="O84" s="154"/>
    </row>
    <row r="85" spans="15:15" ht="12.75" x14ac:dyDescent="0.2">
      <c r="O85" s="154"/>
    </row>
    <row r="86" spans="15:15" ht="12.75" x14ac:dyDescent="0.2">
      <c r="O86" s="154"/>
    </row>
    <row r="87" spans="15:15" ht="12.75" x14ac:dyDescent="0.2">
      <c r="O87" s="154"/>
    </row>
    <row r="88" spans="15:15" ht="12.75" x14ac:dyDescent="0.2">
      <c r="O88" s="154"/>
    </row>
    <row r="89" spans="15:15" ht="12.75" x14ac:dyDescent="0.2">
      <c r="O89" s="154"/>
    </row>
    <row r="90" spans="15:15" ht="12.75" x14ac:dyDescent="0.2">
      <c r="O90" s="154"/>
    </row>
    <row r="91" spans="15:15" ht="12.75" x14ac:dyDescent="0.2">
      <c r="O91" s="154"/>
    </row>
    <row r="92" spans="15:15" ht="12.75" x14ac:dyDescent="0.2">
      <c r="O92" s="154"/>
    </row>
    <row r="93" spans="15:15" ht="12.75" x14ac:dyDescent="0.2">
      <c r="O93" s="154"/>
    </row>
    <row r="94" spans="15:15" ht="12.75" x14ac:dyDescent="0.2">
      <c r="O94" s="154"/>
    </row>
    <row r="95" spans="15:15" ht="12.75" x14ac:dyDescent="0.2">
      <c r="O95" s="154"/>
    </row>
    <row r="96" spans="15:15" ht="12.75" x14ac:dyDescent="0.2">
      <c r="O96" s="154"/>
    </row>
    <row r="97" spans="15:15" ht="12.75" x14ac:dyDescent="0.2">
      <c r="O97" s="154"/>
    </row>
    <row r="98" spans="15:15" ht="12.75" x14ac:dyDescent="0.2">
      <c r="O98" s="154"/>
    </row>
    <row r="99" spans="15:15" ht="12.75" x14ac:dyDescent="0.2">
      <c r="O99" s="154"/>
    </row>
    <row r="100" spans="15:15" ht="12.75" x14ac:dyDescent="0.2">
      <c r="O100" s="154"/>
    </row>
    <row r="101" spans="15:15" ht="12.75" x14ac:dyDescent="0.2">
      <c r="O101" s="154"/>
    </row>
    <row r="102" spans="15:15" ht="12.75" x14ac:dyDescent="0.2">
      <c r="O102" s="154"/>
    </row>
    <row r="103" spans="15:15" ht="12.75" x14ac:dyDescent="0.2">
      <c r="O103" s="154"/>
    </row>
    <row r="104" spans="15:15" ht="12.75" x14ac:dyDescent="0.2">
      <c r="O104" s="154"/>
    </row>
    <row r="105" spans="15:15" ht="12.75" x14ac:dyDescent="0.2">
      <c r="O105" s="154"/>
    </row>
    <row r="106" spans="15:15" ht="12.75" x14ac:dyDescent="0.2">
      <c r="O106" s="154"/>
    </row>
    <row r="107" spans="15:15" ht="12.75" x14ac:dyDescent="0.2">
      <c r="O107" s="154"/>
    </row>
    <row r="108" spans="15:15" ht="12.75" x14ac:dyDescent="0.2">
      <c r="O108" s="154"/>
    </row>
    <row r="109" spans="15:15" ht="12.75" x14ac:dyDescent="0.2">
      <c r="O109" s="154"/>
    </row>
    <row r="110" spans="15:15" ht="12.75" x14ac:dyDescent="0.2">
      <c r="O110" s="154"/>
    </row>
    <row r="111" spans="15:15" ht="12.75" x14ac:dyDescent="0.2">
      <c r="O111" s="154"/>
    </row>
    <row r="112" spans="15:15" ht="12.75" x14ac:dyDescent="0.2">
      <c r="O112" s="154"/>
    </row>
    <row r="113" spans="15:15" ht="12.75" x14ac:dyDescent="0.2">
      <c r="O113" s="154"/>
    </row>
    <row r="114" spans="15:15" ht="12.75" x14ac:dyDescent="0.2">
      <c r="O114" s="154"/>
    </row>
    <row r="115" spans="15:15" ht="12.75" x14ac:dyDescent="0.2">
      <c r="O115" s="154"/>
    </row>
    <row r="116" spans="15:15" ht="12.75" x14ac:dyDescent="0.2">
      <c r="O116" s="154"/>
    </row>
    <row r="117" spans="15:15" ht="12.75" x14ac:dyDescent="0.2">
      <c r="O117" s="154"/>
    </row>
    <row r="118" spans="15:15" ht="12.75" x14ac:dyDescent="0.2">
      <c r="O118" s="154"/>
    </row>
    <row r="119" spans="15:15" ht="12.75" x14ac:dyDescent="0.2">
      <c r="O119" s="154"/>
    </row>
    <row r="120" spans="15:15" ht="12.75" x14ac:dyDescent="0.2">
      <c r="O120" s="154"/>
    </row>
    <row r="121" spans="15:15" ht="12.75" x14ac:dyDescent="0.2">
      <c r="O121" s="154"/>
    </row>
    <row r="122" spans="15:15" ht="12.75" x14ac:dyDescent="0.2">
      <c r="O122" s="154"/>
    </row>
    <row r="123" spans="15:15" ht="12.75" x14ac:dyDescent="0.2">
      <c r="O123" s="154"/>
    </row>
    <row r="124" spans="15:15" ht="12.75" x14ac:dyDescent="0.2">
      <c r="O124" s="154"/>
    </row>
    <row r="125" spans="15:15" ht="12.75" x14ac:dyDescent="0.2">
      <c r="O125" s="154"/>
    </row>
    <row r="126" spans="15:15" ht="12.75" x14ac:dyDescent="0.2">
      <c r="O126" s="154"/>
    </row>
    <row r="127" spans="15:15" ht="12.75" x14ac:dyDescent="0.2">
      <c r="O127" s="154"/>
    </row>
    <row r="128" spans="15:15" ht="12.75" x14ac:dyDescent="0.2">
      <c r="O128" s="154"/>
    </row>
    <row r="129" spans="15:15" ht="12.75" x14ac:dyDescent="0.2">
      <c r="O129" s="154"/>
    </row>
    <row r="130" spans="15:15" ht="12.75" x14ac:dyDescent="0.2">
      <c r="O130" s="154"/>
    </row>
    <row r="131" spans="15:15" ht="12.75" x14ac:dyDescent="0.2">
      <c r="O131" s="154"/>
    </row>
    <row r="132" spans="15:15" ht="12.75" x14ac:dyDescent="0.2">
      <c r="O132" s="154"/>
    </row>
    <row r="133" spans="15:15" ht="12.75" x14ac:dyDescent="0.2">
      <c r="O133" s="154"/>
    </row>
    <row r="134" spans="15:15" ht="12.75" x14ac:dyDescent="0.2">
      <c r="O134" s="154"/>
    </row>
    <row r="135" spans="15:15" ht="12.75" x14ac:dyDescent="0.2">
      <c r="O135" s="154"/>
    </row>
    <row r="136" spans="15:15" ht="12.75" x14ac:dyDescent="0.2">
      <c r="O136" s="154"/>
    </row>
    <row r="137" spans="15:15" ht="12.75" x14ac:dyDescent="0.2">
      <c r="O137" s="154"/>
    </row>
    <row r="138" spans="15:15" ht="12.75" x14ac:dyDescent="0.2">
      <c r="O138" s="154"/>
    </row>
    <row r="139" spans="15:15" ht="12.75" x14ac:dyDescent="0.2">
      <c r="O139" s="154"/>
    </row>
    <row r="140" spans="15:15" ht="12.75" x14ac:dyDescent="0.2">
      <c r="O140" s="154"/>
    </row>
    <row r="141" spans="15:15" ht="12.75" x14ac:dyDescent="0.2">
      <c r="O141" s="154"/>
    </row>
    <row r="142" spans="15:15" ht="12.75" x14ac:dyDescent="0.2">
      <c r="O142" s="154"/>
    </row>
    <row r="143" spans="15:15" ht="12.75" x14ac:dyDescent="0.2">
      <c r="O143" s="154"/>
    </row>
    <row r="144" spans="15:15" ht="12.75" x14ac:dyDescent="0.2">
      <c r="O144" s="154"/>
    </row>
    <row r="145" spans="15:15" ht="12.75" x14ac:dyDescent="0.2">
      <c r="O145" s="154"/>
    </row>
    <row r="146" spans="15:15" ht="12.75" x14ac:dyDescent="0.2">
      <c r="O146" s="154"/>
    </row>
    <row r="147" spans="15:15" ht="12.75" x14ac:dyDescent="0.2">
      <c r="O147" s="154"/>
    </row>
    <row r="148" spans="15:15" ht="12.75" x14ac:dyDescent="0.2">
      <c r="O148" s="154"/>
    </row>
    <row r="149" spans="15:15" ht="12.75" x14ac:dyDescent="0.2">
      <c r="O149" s="154"/>
    </row>
    <row r="150" spans="15:15" ht="12.75" x14ac:dyDescent="0.2">
      <c r="O150" s="154"/>
    </row>
    <row r="151" spans="15:15" ht="12.75" x14ac:dyDescent="0.2">
      <c r="O151" s="154"/>
    </row>
    <row r="152" spans="15:15" ht="12.75" x14ac:dyDescent="0.2">
      <c r="O152" s="154"/>
    </row>
    <row r="153" spans="15:15" ht="12.75" x14ac:dyDescent="0.2">
      <c r="O153" s="154"/>
    </row>
    <row r="154" spans="15:15" ht="12.75" x14ac:dyDescent="0.2">
      <c r="O154" s="154"/>
    </row>
    <row r="155" spans="15:15" ht="12.75" x14ac:dyDescent="0.2">
      <c r="O155" s="154"/>
    </row>
    <row r="156" spans="15:15" ht="12.75" x14ac:dyDescent="0.2">
      <c r="O156" s="154"/>
    </row>
    <row r="157" spans="15:15" ht="12.75" x14ac:dyDescent="0.2">
      <c r="O157" s="154"/>
    </row>
    <row r="158" spans="15:15" ht="12.75" x14ac:dyDescent="0.2">
      <c r="O158" s="154"/>
    </row>
    <row r="159" spans="15:15" ht="12.75" x14ac:dyDescent="0.2">
      <c r="O159" s="154"/>
    </row>
    <row r="160" spans="15:15" ht="12.75" x14ac:dyDescent="0.2">
      <c r="O160" s="154"/>
    </row>
    <row r="161" spans="15:15" ht="12.75" x14ac:dyDescent="0.2">
      <c r="O161" s="154"/>
    </row>
    <row r="162" spans="15:15" ht="12.75" x14ac:dyDescent="0.2">
      <c r="O162" s="154"/>
    </row>
    <row r="163" spans="15:15" ht="12.75" x14ac:dyDescent="0.2">
      <c r="O163" s="154"/>
    </row>
    <row r="164" spans="15:15" ht="12.75" x14ac:dyDescent="0.2">
      <c r="O164" s="154"/>
    </row>
    <row r="165" spans="15:15" ht="12.75" x14ac:dyDescent="0.2">
      <c r="O165" s="154"/>
    </row>
    <row r="166" spans="15:15" ht="12.75" x14ac:dyDescent="0.2">
      <c r="O166" s="154"/>
    </row>
    <row r="167" spans="15:15" ht="12.75" x14ac:dyDescent="0.2">
      <c r="O167" s="154"/>
    </row>
    <row r="168" spans="15:15" ht="12.75" x14ac:dyDescent="0.2">
      <c r="O168" s="154"/>
    </row>
    <row r="169" spans="15:15" ht="12.75" x14ac:dyDescent="0.2">
      <c r="O169" s="154"/>
    </row>
    <row r="170" spans="15:15" ht="12.75" x14ac:dyDescent="0.2">
      <c r="O170" s="154"/>
    </row>
    <row r="171" spans="15:15" ht="12.75" x14ac:dyDescent="0.2">
      <c r="O171" s="154"/>
    </row>
    <row r="172" spans="15:15" ht="12.75" x14ac:dyDescent="0.2">
      <c r="O172" s="154"/>
    </row>
    <row r="173" spans="15:15" ht="12.75" x14ac:dyDescent="0.2">
      <c r="O173" s="154"/>
    </row>
    <row r="174" spans="15:15" ht="12.75" x14ac:dyDescent="0.2">
      <c r="O174" s="154"/>
    </row>
    <row r="175" spans="15:15" ht="12.75" x14ac:dyDescent="0.2">
      <c r="O175" s="154"/>
    </row>
    <row r="176" spans="15:15" ht="12.75" x14ac:dyDescent="0.2">
      <c r="O176" s="154"/>
    </row>
    <row r="177" spans="15:15" ht="12.75" x14ac:dyDescent="0.2">
      <c r="O177" s="154"/>
    </row>
    <row r="178" spans="15:15" ht="12.75" x14ac:dyDescent="0.2">
      <c r="O178" s="154"/>
    </row>
    <row r="179" spans="15:15" ht="12.75" x14ac:dyDescent="0.2">
      <c r="O179" s="154"/>
    </row>
    <row r="180" spans="15:15" ht="12.75" x14ac:dyDescent="0.2">
      <c r="O180" s="154"/>
    </row>
    <row r="181" spans="15:15" ht="12.75" x14ac:dyDescent="0.2">
      <c r="O181" s="154"/>
    </row>
    <row r="182" spans="15:15" ht="12.75" x14ac:dyDescent="0.2">
      <c r="O182" s="154"/>
    </row>
    <row r="183" spans="15:15" ht="12.75" x14ac:dyDescent="0.2">
      <c r="O183" s="154"/>
    </row>
    <row r="184" spans="15:15" ht="12.75" x14ac:dyDescent="0.2">
      <c r="O184" s="154"/>
    </row>
    <row r="185" spans="15:15" ht="12.75" x14ac:dyDescent="0.2">
      <c r="O185" s="154"/>
    </row>
    <row r="186" spans="15:15" ht="12.75" x14ac:dyDescent="0.2">
      <c r="O186" s="154"/>
    </row>
    <row r="187" spans="15:15" ht="12.75" x14ac:dyDescent="0.2">
      <c r="O187" s="154"/>
    </row>
    <row r="188" spans="15:15" ht="12.75" x14ac:dyDescent="0.2">
      <c r="O188" s="154"/>
    </row>
    <row r="189" spans="15:15" ht="12.75" x14ac:dyDescent="0.2">
      <c r="O189" s="154"/>
    </row>
    <row r="190" spans="15:15" ht="12.75" x14ac:dyDescent="0.2">
      <c r="O190" s="154"/>
    </row>
    <row r="191" spans="15:15" ht="12.75" x14ac:dyDescent="0.2">
      <c r="O191" s="154"/>
    </row>
    <row r="192" spans="15:15" ht="12.75" x14ac:dyDescent="0.2">
      <c r="O192" s="154"/>
    </row>
    <row r="193" spans="15:15" ht="12.75" x14ac:dyDescent="0.2">
      <c r="O193" s="154"/>
    </row>
    <row r="194" spans="15:15" ht="12.75" x14ac:dyDescent="0.2">
      <c r="O194" s="154"/>
    </row>
    <row r="195" spans="15:15" ht="12.75" x14ac:dyDescent="0.2">
      <c r="O195" s="154"/>
    </row>
    <row r="196" spans="15:15" ht="12.75" x14ac:dyDescent="0.2">
      <c r="O196" s="154"/>
    </row>
    <row r="197" spans="15:15" ht="12.75" x14ac:dyDescent="0.2">
      <c r="O197" s="154"/>
    </row>
    <row r="198" spans="15:15" ht="12.75" x14ac:dyDescent="0.2">
      <c r="O198" s="154"/>
    </row>
    <row r="199" spans="15:15" ht="12.75" x14ac:dyDescent="0.2">
      <c r="O199" s="154"/>
    </row>
    <row r="200" spans="15:15" ht="12.75" x14ac:dyDescent="0.2">
      <c r="O200" s="154"/>
    </row>
    <row r="201" spans="15:15" ht="12.75" x14ac:dyDescent="0.2">
      <c r="O201" s="154"/>
    </row>
    <row r="202" spans="15:15" ht="12.75" x14ac:dyDescent="0.2">
      <c r="O202" s="154"/>
    </row>
    <row r="203" spans="15:15" ht="12.75" x14ac:dyDescent="0.2">
      <c r="O203" s="154"/>
    </row>
    <row r="204" spans="15:15" ht="12.75" x14ac:dyDescent="0.2">
      <c r="O204" s="154"/>
    </row>
    <row r="205" spans="15:15" ht="12.75" x14ac:dyDescent="0.2">
      <c r="O205" s="154"/>
    </row>
    <row r="206" spans="15:15" ht="12.75" x14ac:dyDescent="0.2">
      <c r="O206" s="154"/>
    </row>
    <row r="207" spans="15:15" ht="12.75" x14ac:dyDescent="0.2">
      <c r="O207" s="154"/>
    </row>
    <row r="208" spans="15:15" ht="12.75" x14ac:dyDescent="0.2">
      <c r="O208" s="154"/>
    </row>
    <row r="209" spans="15:15" ht="12.75" x14ac:dyDescent="0.2">
      <c r="O209" s="154"/>
    </row>
    <row r="210" spans="15:15" ht="12.75" x14ac:dyDescent="0.2">
      <c r="O210" s="154"/>
    </row>
    <row r="211" spans="15:15" ht="12.75" x14ac:dyDescent="0.2">
      <c r="O211" s="154"/>
    </row>
    <row r="212" spans="15:15" ht="12.75" x14ac:dyDescent="0.2">
      <c r="O212" s="154"/>
    </row>
    <row r="213" spans="15:15" ht="12.75" x14ac:dyDescent="0.2">
      <c r="O213" s="154"/>
    </row>
    <row r="214" spans="15:15" ht="12.75" x14ac:dyDescent="0.2">
      <c r="O214" s="154"/>
    </row>
    <row r="215" spans="15:15" ht="12.75" x14ac:dyDescent="0.2">
      <c r="O215" s="154"/>
    </row>
    <row r="216" spans="15:15" ht="12.75" x14ac:dyDescent="0.2">
      <c r="O216" s="154"/>
    </row>
    <row r="217" spans="15:15" ht="12.75" x14ac:dyDescent="0.2">
      <c r="O217" s="154"/>
    </row>
    <row r="218" spans="15:15" ht="12.75" x14ac:dyDescent="0.2">
      <c r="O218" s="154"/>
    </row>
    <row r="219" spans="15:15" ht="12.75" x14ac:dyDescent="0.2">
      <c r="O219" s="154"/>
    </row>
    <row r="220" spans="15:15" ht="12.75" x14ac:dyDescent="0.2">
      <c r="O220" s="154"/>
    </row>
    <row r="221" spans="15:15" ht="12.75" x14ac:dyDescent="0.2">
      <c r="O221" s="154"/>
    </row>
    <row r="222" spans="15:15" ht="12.75" x14ac:dyDescent="0.2">
      <c r="O222" s="154"/>
    </row>
    <row r="223" spans="15:15" ht="12.75" x14ac:dyDescent="0.2">
      <c r="O223" s="154"/>
    </row>
    <row r="224" spans="15:15" ht="12.75" x14ac:dyDescent="0.2">
      <c r="O224" s="154"/>
    </row>
    <row r="225" spans="15:15" ht="12.75" x14ac:dyDescent="0.2">
      <c r="O225" s="154"/>
    </row>
    <row r="226" spans="15:15" ht="12.75" x14ac:dyDescent="0.2">
      <c r="O226" s="154"/>
    </row>
    <row r="227" spans="15:15" ht="12.75" x14ac:dyDescent="0.2">
      <c r="O227" s="154"/>
    </row>
    <row r="228" spans="15:15" ht="12.75" x14ac:dyDescent="0.2">
      <c r="O228" s="154"/>
    </row>
    <row r="229" spans="15:15" ht="12.75" x14ac:dyDescent="0.2">
      <c r="O229" s="154"/>
    </row>
    <row r="230" spans="15:15" ht="12.75" x14ac:dyDescent="0.2">
      <c r="O230" s="154"/>
    </row>
    <row r="231" spans="15:15" ht="12.75" x14ac:dyDescent="0.2">
      <c r="O231" s="154"/>
    </row>
    <row r="232" spans="15:15" ht="12.75" x14ac:dyDescent="0.2">
      <c r="O232" s="154"/>
    </row>
    <row r="233" spans="15:15" ht="12.75" x14ac:dyDescent="0.2">
      <c r="O233" s="154"/>
    </row>
    <row r="234" spans="15:15" ht="12.75" x14ac:dyDescent="0.2">
      <c r="O234" s="154"/>
    </row>
    <row r="235" spans="15:15" ht="12.75" x14ac:dyDescent="0.2">
      <c r="O235" s="154"/>
    </row>
    <row r="236" spans="15:15" ht="12.75" x14ac:dyDescent="0.2">
      <c r="O236" s="154"/>
    </row>
    <row r="237" spans="15:15" ht="12.75" x14ac:dyDescent="0.2">
      <c r="O237" s="154"/>
    </row>
    <row r="238" spans="15:15" ht="12.75" x14ac:dyDescent="0.2">
      <c r="O238" s="154"/>
    </row>
    <row r="239" spans="15:15" ht="12.75" x14ac:dyDescent="0.2">
      <c r="O239" s="154"/>
    </row>
    <row r="240" spans="15:15" ht="12.75" x14ac:dyDescent="0.2">
      <c r="O240" s="154"/>
    </row>
    <row r="241" spans="15:15" ht="12.75" x14ac:dyDescent="0.2">
      <c r="O241" s="154"/>
    </row>
    <row r="242" spans="15:15" ht="12.75" x14ac:dyDescent="0.2">
      <c r="O242" s="154"/>
    </row>
    <row r="243" spans="15:15" ht="12.75" x14ac:dyDescent="0.2">
      <c r="O243" s="154"/>
    </row>
    <row r="244" spans="15:15" ht="12.75" x14ac:dyDescent="0.2">
      <c r="O244" s="154"/>
    </row>
    <row r="245" spans="15:15" ht="12.75" x14ac:dyDescent="0.2">
      <c r="O245" s="154"/>
    </row>
    <row r="246" spans="15:15" ht="12.75" x14ac:dyDescent="0.2">
      <c r="O246" s="154"/>
    </row>
    <row r="247" spans="15:15" ht="12.75" x14ac:dyDescent="0.2">
      <c r="O247" s="15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3"/>
  <sheetViews>
    <sheetView workbookViewId="0">
      <selection activeCell="B20" sqref="B20"/>
    </sheetView>
  </sheetViews>
  <sheetFormatPr defaultRowHeight="15" x14ac:dyDescent="0.25"/>
  <cols>
    <col min="2" max="2" width="28" bestFit="1" customWidth="1"/>
  </cols>
  <sheetData>
    <row r="1" spans="1:7" x14ac:dyDescent="0.25">
      <c r="A1" t="s">
        <v>9</v>
      </c>
      <c r="C1" t="s">
        <v>63</v>
      </c>
    </row>
    <row r="3" spans="1:7" x14ac:dyDescent="0.25">
      <c r="A3" t="s">
        <v>6</v>
      </c>
      <c r="B3" t="s">
        <v>13</v>
      </c>
    </row>
    <row r="4" spans="1:7" x14ac:dyDescent="0.25">
      <c r="A4" t="s">
        <v>10</v>
      </c>
      <c r="B4" t="s">
        <v>11</v>
      </c>
      <c r="C4" t="s">
        <v>67</v>
      </c>
      <c r="D4" t="s">
        <v>81</v>
      </c>
      <c r="E4" t="s">
        <v>290</v>
      </c>
    </row>
    <row r="5" spans="1:7" x14ac:dyDescent="0.25">
      <c r="A5" t="s">
        <v>12</v>
      </c>
      <c r="B5" t="s">
        <v>14</v>
      </c>
      <c r="C5" t="s">
        <v>68</v>
      </c>
      <c r="D5" t="s">
        <v>82</v>
      </c>
    </row>
    <row r="6" spans="1:7" x14ac:dyDescent="0.25">
      <c r="A6" t="s">
        <v>29</v>
      </c>
      <c r="B6" t="s">
        <v>26</v>
      </c>
    </row>
    <row r="7" spans="1:7" x14ac:dyDescent="0.25">
      <c r="A7" t="s">
        <v>107</v>
      </c>
      <c r="B7" t="s">
        <v>201</v>
      </c>
      <c r="C7" t="s">
        <v>78</v>
      </c>
    </row>
    <row r="8" spans="1:7" x14ac:dyDescent="0.25">
      <c r="A8" t="s">
        <v>200</v>
      </c>
      <c r="B8" t="s">
        <v>108</v>
      </c>
    </row>
    <row r="10" spans="1:7" x14ac:dyDescent="0.25">
      <c r="A10" t="s">
        <v>23</v>
      </c>
      <c r="B10" t="s">
        <v>24</v>
      </c>
    </row>
    <row r="12" spans="1:7" x14ac:dyDescent="0.25">
      <c r="A12" t="s">
        <v>15</v>
      </c>
      <c r="B12" t="s">
        <v>329</v>
      </c>
      <c r="C12" t="s">
        <v>92</v>
      </c>
      <c r="D12" t="s">
        <v>35</v>
      </c>
      <c r="E12" t="s">
        <v>44</v>
      </c>
      <c r="F12" t="s">
        <v>75</v>
      </c>
    </row>
    <row r="13" spans="1:7" x14ac:dyDescent="0.25">
      <c r="A13" t="s">
        <v>16</v>
      </c>
      <c r="B13" t="s">
        <v>60</v>
      </c>
      <c r="C13" t="s">
        <v>48</v>
      </c>
      <c r="D13" t="s">
        <v>69</v>
      </c>
      <c r="E13" t="s">
        <v>70</v>
      </c>
      <c r="F13" t="s">
        <v>71</v>
      </c>
      <c r="G13" t="s">
        <v>72</v>
      </c>
    </row>
    <row r="14" spans="1:7" x14ac:dyDescent="0.25">
      <c r="A14" t="s">
        <v>17</v>
      </c>
      <c r="B14" t="s">
        <v>18</v>
      </c>
      <c r="C14" t="s">
        <v>159</v>
      </c>
      <c r="D14" t="s">
        <v>50</v>
      </c>
      <c r="E14" t="s">
        <v>73</v>
      </c>
      <c r="F14" t="s">
        <v>266</v>
      </c>
    </row>
    <row r="15" spans="1:7" x14ac:dyDescent="0.25">
      <c r="A15" t="s">
        <v>25</v>
      </c>
      <c r="B15" t="s">
        <v>26</v>
      </c>
    </row>
    <row r="16" spans="1:7" x14ac:dyDescent="0.25">
      <c r="A16" t="s">
        <v>62</v>
      </c>
      <c r="B16" t="s">
        <v>328</v>
      </c>
      <c r="C16" t="s">
        <v>70</v>
      </c>
      <c r="D16" t="s">
        <v>327</v>
      </c>
      <c r="E16" t="s">
        <v>117</v>
      </c>
      <c r="F16" t="s">
        <v>110</v>
      </c>
      <c r="G16" t="s">
        <v>103</v>
      </c>
    </row>
    <row r="17" spans="1:7" x14ac:dyDescent="0.25">
      <c r="A17" t="s">
        <v>22</v>
      </c>
      <c r="B17" t="s">
        <v>61</v>
      </c>
      <c r="C17" t="s">
        <v>74</v>
      </c>
      <c r="D17" t="s">
        <v>75</v>
      </c>
    </row>
    <row r="18" spans="1:7" x14ac:dyDescent="0.25">
      <c r="A18" t="s">
        <v>53</v>
      </c>
      <c r="B18" t="s">
        <v>80</v>
      </c>
      <c r="C18" t="s">
        <v>77</v>
      </c>
      <c r="D18" t="s">
        <v>76</v>
      </c>
      <c r="E18" t="s">
        <v>78</v>
      </c>
      <c r="F18" t="s">
        <v>79</v>
      </c>
    </row>
    <row r="19" spans="1:7" x14ac:dyDescent="0.25">
      <c r="A19" t="s">
        <v>64</v>
      </c>
      <c r="B19" t="s">
        <v>332</v>
      </c>
      <c r="C19" t="s">
        <v>87</v>
      </c>
      <c r="D19" t="s">
        <v>122</v>
      </c>
      <c r="E19" t="s">
        <v>71</v>
      </c>
      <c r="F19" t="s">
        <v>117</v>
      </c>
      <c r="G19" t="s">
        <v>260</v>
      </c>
    </row>
    <row r="20" spans="1:7" x14ac:dyDescent="0.25">
      <c r="A20" t="s">
        <v>109</v>
      </c>
      <c r="B20" t="s">
        <v>250</v>
      </c>
    </row>
    <row r="21" spans="1:7" x14ac:dyDescent="0.25">
      <c r="A21" t="s">
        <v>326</v>
      </c>
      <c r="B21" t="s">
        <v>324</v>
      </c>
      <c r="C21" t="s">
        <v>70</v>
      </c>
      <c r="D21" t="s">
        <v>325</v>
      </c>
      <c r="E21" t="s">
        <v>71</v>
      </c>
    </row>
    <row r="23" spans="1:7" x14ac:dyDescent="0.25">
      <c r="A23" t="s">
        <v>297</v>
      </c>
      <c r="B23" t="s">
        <v>19</v>
      </c>
    </row>
  </sheetData>
  <sortState xmlns:xlrd2="http://schemas.microsoft.com/office/spreadsheetml/2017/richdata2" ref="A12:G20">
    <sortCondition ref="A12:A20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4</vt:i4>
      </vt:variant>
    </vt:vector>
  </HeadingPairs>
  <TitlesOfParts>
    <vt:vector size="9" baseType="lpstr">
      <vt:lpstr>2020 BIL</vt:lpstr>
      <vt:lpstr>2021 BIL</vt:lpstr>
      <vt:lpstr>Cespiti 31 12 21</vt:lpstr>
      <vt:lpstr>Cesp Assic</vt:lpstr>
      <vt:lpstr>TM</vt:lpstr>
      <vt:lpstr>'2020 BIL'!Area_stampa</vt:lpstr>
      <vt:lpstr>'2021 BIL'!Area_stampa</vt:lpstr>
      <vt:lpstr>'2020 BIL'!Titoli_stampa</vt:lpstr>
      <vt:lpstr>'2021 BIL'!Titoli_stampa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Ennio</dc:creator>
  <cp:lastModifiedBy>Ciko</cp:lastModifiedBy>
  <cp:lastPrinted>2022-01-22T15:35:47Z</cp:lastPrinted>
  <dcterms:created xsi:type="dcterms:W3CDTF">2016-11-15T13:51:32Z</dcterms:created>
  <dcterms:modified xsi:type="dcterms:W3CDTF">2023-05-29T08:47:19Z</dcterms:modified>
</cp:coreProperties>
</file>